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печать " sheetId="12" r:id="rId1"/>
  </sheets>
  <definedNames>
    <definedName name="_xlnm.Print_Area" localSheetId="0">'печать '!$A$1:$J$199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2" l="1"/>
  <c r="F196" i="12" s="1"/>
  <c r="E189" i="12"/>
  <c r="D189" i="12"/>
  <c r="E188" i="12"/>
  <c r="E190" i="12" s="1"/>
  <c r="D190" i="12" s="1"/>
  <c r="D188" i="12"/>
  <c r="G186" i="12"/>
  <c r="F186" i="12"/>
  <c r="D186" i="12" s="1"/>
  <c r="G184" i="12"/>
  <c r="F184" i="12"/>
  <c r="E184" i="12"/>
  <c r="D184" i="12" s="1"/>
  <c r="D182" i="12"/>
  <c r="G179" i="12"/>
  <c r="F179" i="12"/>
  <c r="F193" i="12" s="1"/>
  <c r="F197" i="12" s="1"/>
  <c r="E179" i="12"/>
  <c r="D179" i="12"/>
  <c r="F177" i="12"/>
  <c r="E177" i="12"/>
  <c r="D176" i="12"/>
  <c r="G175" i="12"/>
  <c r="G177" i="12" s="1"/>
  <c r="D177" i="12" s="1"/>
  <c r="F175" i="12"/>
  <c r="E175" i="12"/>
  <c r="D175" i="12" s="1"/>
  <c r="F174" i="12"/>
  <c r="D173" i="12"/>
  <c r="G172" i="12"/>
  <c r="G174" i="12" s="1"/>
  <c r="F172" i="12"/>
  <c r="E172" i="12"/>
  <c r="D172" i="12" s="1"/>
  <c r="D174" i="12" s="1"/>
  <c r="G171" i="12"/>
  <c r="F171" i="12"/>
  <c r="E171" i="12"/>
  <c r="D171" i="12" s="1"/>
  <c r="G170" i="12"/>
  <c r="F170" i="12"/>
  <c r="E170" i="12"/>
  <c r="D170" i="12" s="1"/>
  <c r="G169" i="12"/>
  <c r="F169" i="12"/>
  <c r="E169" i="12"/>
  <c r="D169" i="12" s="1"/>
  <c r="G168" i="12"/>
  <c r="F168" i="12"/>
  <c r="E168" i="12"/>
  <c r="D168" i="12" s="1"/>
  <c r="G167" i="12"/>
  <c r="F167" i="12"/>
  <c r="E167" i="12"/>
  <c r="D167" i="12" s="1"/>
  <c r="G166" i="12"/>
  <c r="F166" i="12"/>
  <c r="E166" i="12"/>
  <c r="D166" i="12" s="1"/>
  <c r="G165" i="12"/>
  <c r="F165" i="12"/>
  <c r="E165" i="12"/>
  <c r="G164" i="12"/>
  <c r="E164" i="12"/>
  <c r="D164" i="12"/>
  <c r="G163" i="12"/>
  <c r="F163" i="12"/>
  <c r="E163" i="12"/>
  <c r="D163" i="12"/>
  <c r="E162" i="12"/>
  <c r="D162" i="12"/>
  <c r="E161" i="12"/>
  <c r="D161" i="12"/>
  <c r="E160" i="12"/>
  <c r="D160" i="12"/>
  <c r="E159" i="12"/>
  <c r="D159" i="12"/>
  <c r="F158" i="12"/>
  <c r="F178" i="12" s="1"/>
  <c r="G156" i="12"/>
  <c r="F156" i="12"/>
  <c r="E156" i="12"/>
  <c r="D156" i="12"/>
  <c r="G155" i="12"/>
  <c r="F155" i="12"/>
  <c r="E155" i="12"/>
  <c r="D155" i="12"/>
  <c r="E152" i="12"/>
  <c r="D152" i="12"/>
  <c r="F151" i="12"/>
  <c r="F153" i="12" s="1"/>
  <c r="D150" i="12"/>
  <c r="D149" i="12"/>
  <c r="E148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G136" i="12"/>
  <c r="G151" i="12" s="1"/>
  <c r="G153" i="12" s="1"/>
  <c r="F136" i="12"/>
  <c r="E136" i="12"/>
  <c r="G133" i="12"/>
  <c r="F133" i="12"/>
  <c r="E133" i="12"/>
  <c r="D133" i="12" s="1"/>
  <c r="G132" i="12"/>
  <c r="G192" i="12" s="1"/>
  <c r="G196" i="12" s="1"/>
  <c r="F132" i="12"/>
  <c r="E132" i="12"/>
  <c r="G131" i="12"/>
  <c r="G134" i="12" s="1"/>
  <c r="D130" i="12"/>
  <c r="D129" i="12"/>
  <c r="E128" i="12"/>
  <c r="D128" i="12" s="1"/>
  <c r="D127" i="12"/>
  <c r="E126" i="12"/>
  <c r="D126" i="12"/>
  <c r="G125" i="12"/>
  <c r="F125" i="12"/>
  <c r="E125" i="12"/>
  <c r="D124" i="12"/>
  <c r="D123" i="12"/>
  <c r="D125" i="12" s="1"/>
  <c r="G122" i="12"/>
  <c r="F122" i="12"/>
  <c r="E122" i="12"/>
  <c r="D122" i="12"/>
  <c r="G121" i="12"/>
  <c r="F121" i="12"/>
  <c r="E121" i="12"/>
  <c r="D121" i="12"/>
  <c r="G120" i="12"/>
  <c r="F120" i="12"/>
  <c r="D120" i="12" s="1"/>
  <c r="D119" i="12"/>
  <c r="D118" i="12"/>
  <c r="F117" i="12"/>
  <c r="D116" i="12"/>
  <c r="E115" i="12"/>
  <c r="D114" i="12"/>
  <c r="D113" i="12"/>
  <c r="D112" i="12"/>
  <c r="D110" i="12"/>
  <c r="D109" i="12"/>
  <c r="D111" i="12" s="1"/>
  <c r="G108" i="12"/>
  <c r="E108" i="12"/>
  <c r="D107" i="12"/>
  <c r="G106" i="12"/>
  <c r="F106" i="12"/>
  <c r="F108" i="12" s="1"/>
  <c r="E106" i="12"/>
  <c r="D106" i="12"/>
  <c r="D108" i="12" s="1"/>
  <c r="G105" i="12"/>
  <c r="E105" i="12"/>
  <c r="D105" i="12" s="1"/>
  <c r="E104" i="12"/>
  <c r="D104" i="12" s="1"/>
  <c r="E103" i="12"/>
  <c r="D103" i="12" s="1"/>
  <c r="E102" i="12"/>
  <c r="D102" i="12" s="1"/>
  <c r="E101" i="12"/>
  <c r="D100" i="12"/>
  <c r="F99" i="12"/>
  <c r="D99" i="12"/>
  <c r="G98" i="12"/>
  <c r="F98" i="12"/>
  <c r="E98" i="12"/>
  <c r="D98" i="12"/>
  <c r="G97" i="12"/>
  <c r="F97" i="12"/>
  <c r="E97" i="12"/>
  <c r="D97" i="12"/>
  <c r="G96" i="12"/>
  <c r="F96" i="12"/>
  <c r="E96" i="12"/>
  <c r="D96" i="12"/>
  <c r="G95" i="12"/>
  <c r="F95" i="12"/>
  <c r="D94" i="12"/>
  <c r="D93" i="12"/>
  <c r="D92" i="12"/>
  <c r="E91" i="12"/>
  <c r="F90" i="12"/>
  <c r="E90" i="12"/>
  <c r="D90" i="12"/>
  <c r="G89" i="12"/>
  <c r="F89" i="12"/>
  <c r="F131" i="12" s="1"/>
  <c r="F134" i="12" s="1"/>
  <c r="F84" i="12"/>
  <c r="F82" i="12"/>
  <c r="G81" i="12"/>
  <c r="F81" i="12"/>
  <c r="E81" i="12"/>
  <c r="D81" i="12"/>
  <c r="G80" i="12"/>
  <c r="F80" i="12"/>
  <c r="E80" i="12"/>
  <c r="D80" i="12"/>
  <c r="D79" i="12"/>
  <c r="D78" i="12"/>
  <c r="D77" i="12"/>
  <c r="D75" i="12"/>
  <c r="D74" i="12"/>
  <c r="D73" i="12"/>
  <c r="D72" i="12"/>
  <c r="D71" i="12"/>
  <c r="D70" i="12"/>
  <c r="G66" i="12"/>
  <c r="F66" i="12"/>
  <c r="E66" i="12"/>
  <c r="D66" i="12" s="1"/>
  <c r="G65" i="12"/>
  <c r="G67" i="12" s="1"/>
  <c r="F65" i="12"/>
  <c r="F67" i="12" s="1"/>
  <c r="E65" i="12"/>
  <c r="D65" i="12" s="1"/>
  <c r="E64" i="12"/>
  <c r="D64" i="12" s="1"/>
  <c r="F63" i="12"/>
  <c r="F60" i="12"/>
  <c r="E60" i="12"/>
  <c r="E58" i="12"/>
  <c r="G54" i="12"/>
  <c r="G55" i="12" s="1"/>
  <c r="F54" i="12"/>
  <c r="G53" i="12"/>
  <c r="E53" i="12"/>
  <c r="F49" i="12"/>
  <c r="F46" i="12"/>
  <c r="E46" i="12"/>
  <c r="D46" i="12" s="1"/>
  <c r="D45" i="12"/>
  <c r="D44" i="12"/>
  <c r="E43" i="12"/>
  <c r="D43" i="12" s="1"/>
  <c r="E42" i="12"/>
  <c r="D42" i="12" s="1"/>
  <c r="D41" i="12"/>
  <c r="G39" i="12"/>
  <c r="D39" i="12"/>
  <c r="D38" i="12"/>
  <c r="D37" i="12"/>
  <c r="D35" i="12"/>
  <c r="F34" i="12"/>
  <c r="E31" i="12"/>
  <c r="E32" i="12" s="1"/>
  <c r="F30" i="12"/>
  <c r="F53" i="12" s="1"/>
  <c r="F55" i="12" s="1"/>
  <c r="F28" i="12"/>
  <c r="D28" i="12" s="1"/>
  <c r="D27" i="12"/>
  <c r="D26" i="12"/>
  <c r="F25" i="12"/>
  <c r="D24" i="12"/>
  <c r="G23" i="12"/>
  <c r="D23" i="12" s="1"/>
  <c r="F22" i="12"/>
  <c r="D22" i="12" s="1"/>
  <c r="D21" i="12"/>
  <c r="D20" i="12"/>
  <c r="E19" i="12"/>
  <c r="D19" i="12" s="1"/>
  <c r="D18" i="12"/>
  <c r="E17" i="12"/>
  <c r="D17" i="12"/>
  <c r="F16" i="12"/>
  <c r="E16" i="12"/>
  <c r="D15" i="12"/>
  <c r="G14" i="12"/>
  <c r="G16" i="12" s="1"/>
  <c r="D16" i="12" s="1"/>
  <c r="F13" i="12"/>
  <c r="D12" i="12"/>
  <c r="G11" i="12"/>
  <c r="D11" i="12" s="1"/>
  <c r="F10" i="12"/>
  <c r="D10" i="12" s="1"/>
  <c r="D9" i="12"/>
  <c r="D8" i="12"/>
  <c r="F191" i="12" l="1"/>
  <c r="F180" i="12"/>
  <c r="G13" i="12"/>
  <c r="D13" i="12" s="1"/>
  <c r="G25" i="12"/>
  <c r="D25" i="12" s="1"/>
  <c r="F32" i="12"/>
  <c r="D32" i="12" s="1"/>
  <c r="D53" i="12"/>
  <c r="E54" i="12"/>
  <c r="D54" i="12" s="1"/>
  <c r="E67" i="12"/>
  <c r="D67" i="12" s="1"/>
  <c r="E83" i="12"/>
  <c r="G83" i="12"/>
  <c r="E84" i="12"/>
  <c r="D84" i="12" s="1"/>
  <c r="G84" i="12"/>
  <c r="F83" i="12"/>
  <c r="F85" i="12" s="1"/>
  <c r="D165" i="12"/>
  <c r="D158" i="12" s="1"/>
  <c r="E158" i="12"/>
  <c r="E178" i="12" s="1"/>
  <c r="E193" i="12"/>
  <c r="G193" i="12"/>
  <c r="G197" i="12" s="1"/>
  <c r="D14" i="12"/>
  <c r="D30" i="12"/>
  <c r="D31" i="12"/>
  <c r="F36" i="12"/>
  <c r="D36" i="12" s="1"/>
  <c r="D34" i="12"/>
  <c r="E55" i="12"/>
  <c r="D55" i="12" s="1"/>
  <c r="D91" i="12"/>
  <c r="D89" i="12" s="1"/>
  <c r="E89" i="12"/>
  <c r="D101" i="12"/>
  <c r="E95" i="12"/>
  <c r="D95" i="12" s="1"/>
  <c r="E117" i="12"/>
  <c r="D117" i="12" s="1"/>
  <c r="D115" i="12"/>
  <c r="E192" i="12"/>
  <c r="D132" i="12"/>
  <c r="E151" i="12"/>
  <c r="D136" i="12"/>
  <c r="G158" i="12"/>
  <c r="G178" i="12" s="1"/>
  <c r="E82" i="12"/>
  <c r="D82" i="12" s="1"/>
  <c r="G82" i="12"/>
  <c r="E131" i="12" l="1"/>
  <c r="E180" i="12"/>
  <c r="D180" i="12" s="1"/>
  <c r="D178" i="12"/>
  <c r="E85" i="12"/>
  <c r="D83" i="12"/>
  <c r="F195" i="12"/>
  <c r="F198" i="12" s="1"/>
  <c r="F194" i="12"/>
  <c r="G191" i="12"/>
  <c r="G180" i="12"/>
  <c r="E153" i="12"/>
  <c r="D153" i="12" s="1"/>
  <c r="D151" i="12"/>
  <c r="E196" i="12"/>
  <c r="D196" i="12" s="1"/>
  <c r="D192" i="12"/>
  <c r="E197" i="12"/>
  <c r="D197" i="12" s="1"/>
  <c r="D193" i="12"/>
  <c r="G85" i="12"/>
  <c r="G195" i="12" l="1"/>
  <c r="G198" i="12" s="1"/>
  <c r="G194" i="12"/>
  <c r="D85" i="12"/>
  <c r="D131" i="12"/>
  <c r="E134" i="12"/>
  <c r="D134" i="12" s="1"/>
  <c r="E191" i="12"/>
  <c r="E195" i="12" l="1"/>
  <c r="E194" i="12"/>
  <c r="D194" i="12" s="1"/>
  <c r="D191" i="12"/>
  <c r="E198" i="12" l="1"/>
  <c r="D198" i="12" s="1"/>
  <c r="D195" i="12"/>
</calcChain>
</file>

<file path=xl/comments1.xml><?xml version="1.0" encoding="utf-8"?>
<comments xmlns="http://schemas.openxmlformats.org/spreadsheetml/2006/main">
  <authors>
    <author>Автор</author>
  </authors>
  <commentList>
    <comment ref="A1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<sst xmlns="http://schemas.openxmlformats.org/spreadsheetml/2006/main" count="526" uniqueCount="196">
  <si>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</si>
  <si>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</si>
  <si>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</si>
  <si>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</si>
  <si>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</si>
  <si>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</si>
  <si>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</si>
  <si>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</si>
  <si>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</si>
  <si>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</si>
  <si>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</si>
  <si>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</si>
  <si>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</si>
  <si>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</si>
  <si>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</si>
  <si>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</si>
  <si>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</si>
  <si>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</si>
  <si>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</si>
  <si>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</si>
  <si>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</si>
  <si>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</si>
  <si>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</si>
  <si>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</si>
  <si>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</si>
  <si>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</si>
  <si>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</si>
  <si>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</si>
  <si>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</si>
  <si>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</si>
  <si>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</si>
  <si>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</si>
  <si>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</si>
  <si>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</si>
  <si>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</si>
  <si>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</si>
  <si>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</si>
  <si>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</si>
  <si>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</si>
  <si>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</si>
  <si>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</si>
  <si>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</si>
  <si>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</si>
  <si>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</si>
  <si>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</si>
  <si>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</si>
  <si>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</si>
  <si>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</si>
  <si>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2.2</t>
  </si>
  <si>
    <t>2.3</t>
  </si>
  <si>
    <t>2.5</t>
  </si>
  <si>
    <t>Прочие мероприятия</t>
  </si>
  <si>
    <t>3.2</t>
  </si>
  <si>
    <t>4.1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</si>
  <si>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</si>
  <si>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</si>
  <si>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</si>
  <si>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</si>
  <si>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</si>
  <si>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</si>
  <si>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</si>
  <si>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</si>
  <si>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</si>
  <si>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</si>
  <si>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</si>
  <si>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</si>
  <si>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</si>
  <si>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</si>
  <si>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</si>
  <si>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</si>
  <si>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</si>
  <si>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</si>
  <si>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</si>
  <si>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</si>
  <si>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</si>
  <si>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</si>
  <si>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</si>
  <si>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</si>
  <si>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</si>
  <si>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</si>
  <si>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</si>
  <si>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</si>
  <si>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</si>
  <si>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</si>
  <si>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</si>
  <si>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</si>
  <si>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</si>
  <si>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</si>
  <si>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</si>
  <si>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</si>
  <si>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</si>
  <si>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</si>
  <si>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</si>
  <si>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</si>
  <si>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</si>
  <si>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</si>
  <si>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</si>
  <si>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</si>
  <si>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</si>
  <si>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</si>
  <si>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</si>
  <si>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</si>
  <si>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</si>
  <si>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</si>
  <si>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Ремонт участка автомобильной дороги ул. Железнодорожная от улиц Центральная до дома 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</si>
  <si>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</si>
  <si>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</si>
  <si>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</si>
  <si>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</si>
  <si>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</si>
  <si>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</si>
  <si>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</si>
  <si>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</si>
  <si>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</si>
  <si>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</si>
  <si>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</si>
  <si>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</si>
  <si>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</si>
  <si>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</si>
  <si>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ким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</si>
  <si>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</si>
  <si>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</si>
  <si>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</si>
  <si>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</si>
  <si>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</si>
  <si>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</si>
  <si>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</si>
  <si>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</si>
  <si>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</si>
  <si>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</si>
  <si>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</si>
  <si>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</si>
  <si>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</si>
  <si>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</si>
  <si>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</si>
  <si>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</si>
  <si>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</si>
  <si>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</si>
  <si>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>Поддержание в нормативном состоянии инженерных сооружений</t>
  </si>
  <si>
    <t>Приобретение в лизинг коммунальной техники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</si>
  <si>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</si>
  <si>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</si>
  <si>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</si>
  <si>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</si>
  <si>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</si>
  <si>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</si>
  <si>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</si>
  <si>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</si>
  <si>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</si>
  <si>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2026–2028 годы»</t>
  </si>
  <si>
    <t>2028 год</t>
  </si>
  <si>
    <t>Снос котельной Аэрогеодезия</t>
  </si>
  <si>
    <t>Приобретение и установка стел</t>
  </si>
  <si>
    <t>Содержание ливневой канализации</t>
  </si>
  <si>
    <t>Приобретение и установка оборудования для Детской площадки г.Отрадное, Берег реки Нева</t>
  </si>
  <si>
    <t xml:space="preserve">Ремонт покрытия 12-я Линия (от Международного проспекта до 2-го Советского проспекта) </t>
  </si>
  <si>
    <t>Устройство ограждений, дорожных знаков и искусственных неровностей ул. Гагарина (Пеллинский экопарк)</t>
  </si>
  <si>
    <t>Устройство ограждений,  дорожных знаков и искусственных неровностей на территории города</t>
  </si>
  <si>
    <t>2.8</t>
  </si>
  <si>
    <t>2.9</t>
  </si>
  <si>
    <t>2.10</t>
  </si>
  <si>
    <t>Текущий ремонт общественной территории Набережная р. Нева</t>
  </si>
  <si>
    <t>Снос сооружения между Лицеем и МКД Дружба д. 3</t>
  </si>
  <si>
    <t>Плата за технологическое присоединение к электрическим сетям</t>
  </si>
  <si>
    <t>Устройство освещения в мкр. Петрушинское поле</t>
  </si>
  <si>
    <t>Плата за разработку и выдачу технических условий на  производсво работ на электросевых объектах</t>
  </si>
  <si>
    <t>Приведение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</si>
  <si>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1.9</t>
  </si>
  <si>
    <t>1.10</t>
  </si>
  <si>
    <t>1.11</t>
  </si>
  <si>
    <t xml:space="preserve">Проектирование и строительство объектов инженерной и транспортной инфрастуктуры на земельных участках, предоставленных бесплатно гражданам </t>
  </si>
  <si>
    <t>2.0</t>
  </si>
  <si>
    <t>Ремонт асфальтобетонного покрытия участка автомобильной дороги общего пользования местного значения 3й Советский проспект</t>
  </si>
  <si>
    <t>Ремонт асфальтобетонного покрытия автомобильной дороги общего пользования местного значения пр. Ленсовета</t>
  </si>
  <si>
    <t>Ремонт участка автомобильной дороги ул. Щурова</t>
  </si>
  <si>
    <t>Ремонт участка автомобильной дороги ул. Вокзальная</t>
  </si>
  <si>
    <t>Ремонт участка автомобильной дороги ул. Дружбы</t>
  </si>
  <si>
    <t xml:space="preserve">Ремонт асфальтобетонного покрытия автомобильной дороги общего пользования местного значения </t>
  </si>
  <si>
    <t>Мероприятия по ремонту дорог общего пользования</t>
  </si>
  <si>
    <t>Приобретение коммунальной спецтехники и оборудования в лизинг(сублизинг)</t>
  </si>
  <si>
    <t>Установка искусственного освещения на пешеходных переходах на улицах г. Отрадное</t>
  </si>
  <si>
    <t>Устройство электроосвещения вдоль автомобильных дорог общего пользования местного значения мкр. Петрушинское поле</t>
  </si>
  <si>
    <t>1.12</t>
  </si>
  <si>
    <t>1.13</t>
  </si>
  <si>
    <t>Мероприятие по ремонту и модернизации мест (площадок) накопления твердых коммунальных отходов</t>
  </si>
  <si>
    <t>РЕМОНТ АВТОМОБИЛЬНЫХ ДОРОГ ОБЩЕГО ПОЛЬЗОВАНИЯ МЕСТНОГО ЗНАЧЕНИЯ:</t>
  </si>
  <si>
    <t xml:space="preserve">Ремонт асфальтобетонного покрытия </t>
  </si>
  <si>
    <t>Комплекс процессных мероприятий № 3 «Обеспечение устойчивого функционирования и развития  коммунального хозяйства»</t>
  </si>
  <si>
    <t>Комплекс процессных мероприятий № 4 «Организация мероприятий в сфере обращения с отходами»</t>
  </si>
  <si>
    <t>Комплекс процессных мероприятий № 4 «Услуги в области похоронного дела"</t>
  </si>
  <si>
    <t>Комплекс процессных мероприятий № 5 «Увековечивание памяти  погибщих при защите  Отечества "</t>
  </si>
  <si>
    <t>Ремонт дороги местного значения
«12 линия» от Международного
проспекта до 2-го Советского
проспекта в г. Отрадное</t>
  </si>
  <si>
    <t>6.</t>
  </si>
  <si>
    <t>7.</t>
  </si>
  <si>
    <t>Субсидии на приобретение основных  средств</t>
  </si>
  <si>
    <t>РЕАЛИЗАЦИЯ 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ЛЕНИНГРАДСКОЙОБЛАСТИ: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</si>
</sst>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92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5" fillId="5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5" borderId="0" xfId="0" applyFont="1" applyFill="1" applyAlignment="1">
      <alignment horizontal="left" vertical="center" wrapText="1"/>
    </xf>
    <xf numFmtId="49" fontId="13" fillId="0" borderId="0" xfId="0" applyNumberFormat="1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horizontal="left" vertical="center" wrapText="1"/>
    </xf>
    <xf numFmtId="49" fontId="15" fillId="5" borderId="7" xfId="0" applyNumberFormat="1" applyFont="1" applyFill="1" applyBorder="1" applyAlignment="1">
      <alignment horizontal="left" vertical="top" wrapText="1"/>
    </xf>
    <xf numFmtId="49" fontId="15" fillId="5" borderId="0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6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4" fontId="8" fillId="6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49" fontId="9" fillId="8" borderId="9" xfId="0" applyNumberFormat="1" applyFont="1" applyFill="1" applyBorder="1" applyAlignment="1">
      <alignment horizontal="center" vertical="center" wrapText="1"/>
    </xf>
    <xf numFmtId="49" fontId="9" fillId="8" borderId="15" xfId="0" applyNumberFormat="1" applyFont="1" applyFill="1" applyBorder="1" applyAlignment="1">
      <alignment horizontal="center" vertical="center" wrapText="1"/>
    </xf>
    <xf numFmtId="49" fontId="9" fillId="8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82"/>
  <sheetViews>
    <sheetView tabSelected="1" view="pageBreakPreview" topLeftCell="A108" zoomScale="80" zoomScaleNormal="80" zoomScaleSheetLayoutView="80" workbookViewId="0">
      <selection activeCell="K165" sqref="K165"/>
    </sheetView>
  </sheetViews>
  <sheetFormatPr defaultColWidth="9.140625" defaultRowHeight="15.75" x14ac:dyDescent="0.25"/>
  <cols>
    <col min="1" max="1" width="7.85546875" style="23" customWidth="1"/>
    <col min="2" max="2" width="36.28515625" style="128" customWidth="1"/>
    <col min="3" max="3" width="14.85546875" style="16" customWidth="1"/>
    <col min="4" max="4" width="16.85546875" style="123" customWidth="1"/>
    <col min="5" max="5" width="19" style="8" customWidth="1"/>
    <col min="6" max="6" width="13.140625" style="8" customWidth="1"/>
    <col min="7" max="7" width="14.5703125" style="8" customWidth="1"/>
    <col min="8" max="8" width="17.85546875" style="128" customWidth="1"/>
    <col min="9" max="9" width="23.140625" style="16" customWidth="1"/>
    <col min="10" max="10" width="0.28515625" style="60" customWidth="1"/>
    <col min="11" max="11" width="16.42578125" style="139" customWidth="1"/>
    <col min="12" max="12" width="12.42578125" style="19" customWidth="1"/>
    <col min="13" max="13" width="25.28515625" style="19" customWidth="1"/>
    <col min="14" max="51" width="9.140625" style="19"/>
    <col min="52" max="16384" width="9.140625" style="1"/>
  </cols>
  <sheetData>
    <row r="1" spans="1:51" x14ac:dyDescent="0.25">
      <c r="A1" s="288"/>
      <c r="B1" s="288"/>
      <c r="C1" s="10"/>
      <c r="D1" s="143"/>
      <c r="E1" s="27"/>
      <c r="F1" s="27"/>
      <c r="G1" s="27"/>
      <c r="H1" s="9"/>
      <c r="I1" s="10" t="s">
        <v>66</v>
      </c>
    </row>
    <row r="2" spans="1:51" ht="50.25" customHeight="1" x14ac:dyDescent="0.25">
      <c r="A2" s="224" t="s">
        <v>149</v>
      </c>
      <c r="B2" s="224"/>
      <c r="C2" s="224"/>
      <c r="D2" s="224"/>
      <c r="E2" s="224"/>
      <c r="F2" s="224"/>
      <c r="G2" s="224"/>
      <c r="H2" s="224"/>
      <c r="I2" s="224"/>
    </row>
    <row r="3" spans="1:51" ht="30" customHeight="1" x14ac:dyDescent="0.25">
      <c r="A3" s="289" t="s">
        <v>8</v>
      </c>
      <c r="B3" s="165" t="s">
        <v>36</v>
      </c>
      <c r="C3" s="165" t="s">
        <v>9</v>
      </c>
      <c r="D3" s="290" t="s">
        <v>10</v>
      </c>
      <c r="E3" s="290"/>
      <c r="F3" s="290"/>
      <c r="G3" s="290"/>
      <c r="H3" s="165" t="s">
        <v>12</v>
      </c>
      <c r="I3" s="165" t="s">
        <v>13</v>
      </c>
    </row>
    <row r="4" spans="1:51" ht="58.5" customHeight="1" x14ac:dyDescent="0.25">
      <c r="A4" s="289"/>
      <c r="B4" s="165"/>
      <c r="C4" s="165"/>
      <c r="D4" s="123" t="s">
        <v>11</v>
      </c>
      <c r="E4" s="123" t="s">
        <v>88</v>
      </c>
      <c r="F4" s="123" t="s">
        <v>110</v>
      </c>
      <c r="G4" s="123" t="s">
        <v>150</v>
      </c>
      <c r="H4" s="165"/>
      <c r="I4" s="165"/>
    </row>
    <row r="5" spans="1:51" s="2" customFormat="1" ht="12" x14ac:dyDescent="0.25">
      <c r="A5" s="12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0"/>
      <c r="K5" s="37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</row>
    <row r="6" spans="1:51" s="17" customFormat="1" ht="27.75" customHeight="1" x14ac:dyDescent="0.25">
      <c r="A6" s="291" t="s">
        <v>101</v>
      </c>
      <c r="B6" s="291"/>
      <c r="C6" s="291"/>
      <c r="D6" s="291"/>
      <c r="E6" s="291"/>
      <c r="F6" s="291"/>
      <c r="G6" s="291"/>
      <c r="H6" s="291"/>
      <c r="I6" s="291"/>
      <c r="J6" s="60"/>
      <c r="K6" s="38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</row>
    <row r="7" spans="1:51" s="3" customFormat="1" ht="27.75" customHeight="1" x14ac:dyDescent="0.25">
      <c r="A7" s="275" t="s">
        <v>92</v>
      </c>
      <c r="B7" s="275"/>
      <c r="C7" s="275"/>
      <c r="D7" s="275"/>
      <c r="E7" s="275"/>
      <c r="F7" s="275"/>
      <c r="G7" s="275"/>
      <c r="H7" s="275"/>
      <c r="I7" s="275"/>
      <c r="J7" s="60"/>
      <c r="K7" s="38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</row>
    <row r="8" spans="1:51" s="21" customFormat="1" ht="37.5" customHeight="1" x14ac:dyDescent="0.25">
      <c r="A8" s="276" t="s">
        <v>40</v>
      </c>
      <c r="B8" s="262" t="s">
        <v>172</v>
      </c>
      <c r="C8" s="126" t="s">
        <v>14</v>
      </c>
      <c r="D8" s="24">
        <f>E8+F8+G8</f>
        <v>3228.0840400000002</v>
      </c>
      <c r="E8" s="70">
        <v>0</v>
      </c>
      <c r="F8" s="70">
        <v>3228.0840400000002</v>
      </c>
      <c r="G8" s="109">
        <v>0</v>
      </c>
      <c r="H8" s="229" t="s">
        <v>16</v>
      </c>
      <c r="I8" s="229" t="s">
        <v>26</v>
      </c>
      <c r="J8" s="61"/>
      <c r="K8" s="57"/>
    </row>
    <row r="9" spans="1:51" s="21" customFormat="1" ht="35.25" customHeight="1" x14ac:dyDescent="0.25">
      <c r="A9" s="276"/>
      <c r="B9" s="262"/>
      <c r="C9" s="126" t="s">
        <v>15</v>
      </c>
      <c r="D9" s="24">
        <f t="shared" ref="D9:D32" si="0">E9+F9+G9</f>
        <v>29052.756150000001</v>
      </c>
      <c r="E9" s="70">
        <v>0</v>
      </c>
      <c r="F9" s="70">
        <v>29052.756150000001</v>
      </c>
      <c r="G9" s="109">
        <v>0</v>
      </c>
      <c r="H9" s="230"/>
      <c r="I9" s="230"/>
      <c r="J9" s="61" t="s">
        <v>122</v>
      </c>
      <c r="K9" s="57"/>
    </row>
    <row r="10" spans="1:51" s="21" customFormat="1" ht="21.75" customHeight="1" x14ac:dyDescent="0.25">
      <c r="A10" s="276"/>
      <c r="B10" s="262"/>
      <c r="C10" s="126" t="s">
        <v>11</v>
      </c>
      <c r="D10" s="24">
        <f t="shared" si="0"/>
        <v>32280.840190000003</v>
      </c>
      <c r="E10" s="70">
        <v>0</v>
      </c>
      <c r="F10" s="70">
        <f>SUM(F8:F9)</f>
        <v>32280.840190000003</v>
      </c>
      <c r="G10" s="109">
        <v>0</v>
      </c>
      <c r="H10" s="230"/>
      <c r="I10" s="230"/>
      <c r="J10" s="61"/>
      <c r="K10" s="57"/>
    </row>
    <row r="11" spans="1:51" s="21" customFormat="1" ht="31.5" x14ac:dyDescent="0.25">
      <c r="A11" s="276" t="s">
        <v>41</v>
      </c>
      <c r="B11" s="262" t="s">
        <v>173</v>
      </c>
      <c r="C11" s="126" t="s">
        <v>14</v>
      </c>
      <c r="D11" s="24">
        <f t="shared" si="0"/>
        <v>7333.0346600000003</v>
      </c>
      <c r="E11" s="70">
        <v>0</v>
      </c>
      <c r="F11" s="70">
        <v>7333.0346600000003</v>
      </c>
      <c r="G11" s="109">
        <f>1000-1000</f>
        <v>0</v>
      </c>
      <c r="H11" s="230"/>
      <c r="I11" s="230"/>
      <c r="J11" s="61"/>
      <c r="K11" s="57"/>
    </row>
    <row r="12" spans="1:51" s="21" customFormat="1" ht="39.75" customHeight="1" x14ac:dyDescent="0.25">
      <c r="A12" s="276"/>
      <c r="B12" s="262"/>
      <c r="C12" s="126" t="s">
        <v>15</v>
      </c>
      <c r="D12" s="24">
        <f t="shared" si="0"/>
        <v>65997.311740000005</v>
      </c>
      <c r="E12" s="70">
        <v>0</v>
      </c>
      <c r="F12" s="70">
        <v>65997.311740000005</v>
      </c>
      <c r="G12" s="109">
        <v>0</v>
      </c>
      <c r="H12" s="230"/>
      <c r="I12" s="230"/>
      <c r="J12" s="61" t="s">
        <v>122</v>
      </c>
      <c r="K12" s="57"/>
    </row>
    <row r="13" spans="1:51" s="21" customFormat="1" ht="25.5" customHeight="1" x14ac:dyDescent="0.25">
      <c r="A13" s="276"/>
      <c r="B13" s="262"/>
      <c r="C13" s="126" t="s">
        <v>11</v>
      </c>
      <c r="D13" s="24">
        <f t="shared" si="0"/>
        <v>73330.346400000009</v>
      </c>
      <c r="E13" s="70">
        <v>0</v>
      </c>
      <c r="F13" s="70">
        <f>F11+F12</f>
        <v>73330.346400000009</v>
      </c>
      <c r="G13" s="109">
        <f>G11+G12</f>
        <v>0</v>
      </c>
      <c r="H13" s="230"/>
      <c r="I13" s="230"/>
      <c r="J13" s="61"/>
      <c r="K13" s="57"/>
    </row>
    <row r="14" spans="1:51" s="21" customFormat="1" ht="31.5" x14ac:dyDescent="0.25">
      <c r="A14" s="276" t="s">
        <v>42</v>
      </c>
      <c r="B14" s="277" t="s">
        <v>177</v>
      </c>
      <c r="C14" s="126" t="s">
        <v>14</v>
      </c>
      <c r="D14" s="24">
        <f t="shared" si="0"/>
        <v>0</v>
      </c>
      <c r="E14" s="70">
        <v>0</v>
      </c>
      <c r="F14" s="70">
        <v>0</v>
      </c>
      <c r="G14" s="109">
        <f>1000-1000</f>
        <v>0</v>
      </c>
      <c r="H14" s="230"/>
      <c r="I14" s="230"/>
      <c r="J14" s="61"/>
      <c r="K14" s="57"/>
    </row>
    <row r="15" spans="1:51" s="21" customFormat="1" ht="32.25" customHeight="1" x14ac:dyDescent="0.25">
      <c r="A15" s="276"/>
      <c r="B15" s="277"/>
      <c r="C15" s="126" t="s">
        <v>15</v>
      </c>
      <c r="D15" s="24">
        <f t="shared" si="0"/>
        <v>0</v>
      </c>
      <c r="E15" s="70">
        <v>0</v>
      </c>
      <c r="F15" s="70">
        <v>0</v>
      </c>
      <c r="G15" s="109">
        <v>0</v>
      </c>
      <c r="H15" s="230"/>
      <c r="I15" s="230"/>
      <c r="J15" s="61" t="s">
        <v>122</v>
      </c>
      <c r="K15" s="57"/>
    </row>
    <row r="16" spans="1:51" s="21" customFormat="1" x14ac:dyDescent="0.25">
      <c r="A16" s="276"/>
      <c r="B16" s="277"/>
      <c r="C16" s="126" t="s">
        <v>11</v>
      </c>
      <c r="D16" s="24">
        <f t="shared" si="0"/>
        <v>0</v>
      </c>
      <c r="E16" s="70">
        <f>E14+E15</f>
        <v>0</v>
      </c>
      <c r="F16" s="70">
        <f>F14+F15</f>
        <v>0</v>
      </c>
      <c r="G16" s="109">
        <f>G14+G15</f>
        <v>0</v>
      </c>
      <c r="H16" s="230"/>
      <c r="I16" s="230"/>
      <c r="J16" s="62"/>
      <c r="K16" s="57"/>
    </row>
    <row r="17" spans="1:15" s="21" customFormat="1" ht="31.5" x14ac:dyDescent="0.25">
      <c r="A17" s="226" t="s">
        <v>78</v>
      </c>
      <c r="B17" s="277" t="s">
        <v>104</v>
      </c>
      <c r="C17" s="126" t="s">
        <v>14</v>
      </c>
      <c r="D17" s="24">
        <f t="shared" si="0"/>
        <v>2338.6999999999998</v>
      </c>
      <c r="E17" s="70">
        <f>2314.14+24.56</f>
        <v>2338.6999999999998</v>
      </c>
      <c r="F17" s="70">
        <v>0</v>
      </c>
      <c r="G17" s="109">
        <v>0</v>
      </c>
      <c r="H17" s="230"/>
      <c r="I17" s="230"/>
      <c r="J17" s="61"/>
      <c r="K17" s="57"/>
    </row>
    <row r="18" spans="1:15" s="21" customFormat="1" ht="31.5" x14ac:dyDescent="0.25">
      <c r="A18" s="227"/>
      <c r="B18" s="277"/>
      <c r="C18" s="126" t="s">
        <v>15</v>
      </c>
      <c r="D18" s="24">
        <f t="shared" si="0"/>
        <v>23398.578430000001</v>
      </c>
      <c r="E18" s="70">
        <v>23398.578430000001</v>
      </c>
      <c r="F18" s="70">
        <v>0</v>
      </c>
      <c r="G18" s="109">
        <v>0</v>
      </c>
      <c r="H18" s="230"/>
      <c r="I18" s="230"/>
      <c r="J18" s="61"/>
      <c r="K18" s="57"/>
    </row>
    <row r="19" spans="1:15" s="21" customFormat="1" x14ac:dyDescent="0.25">
      <c r="A19" s="228"/>
      <c r="B19" s="277"/>
      <c r="C19" s="126" t="s">
        <v>11</v>
      </c>
      <c r="D19" s="24">
        <f t="shared" si="0"/>
        <v>25737.278430000002</v>
      </c>
      <c r="E19" s="70">
        <f>E17+E18</f>
        <v>25737.278430000002</v>
      </c>
      <c r="F19" s="70">
        <v>0</v>
      </c>
      <c r="G19" s="109">
        <v>0</v>
      </c>
      <c r="H19" s="230"/>
      <c r="I19" s="230"/>
      <c r="J19" s="61"/>
      <c r="K19" s="57"/>
    </row>
    <row r="20" spans="1:15" s="21" customFormat="1" ht="31.5" x14ac:dyDescent="0.25">
      <c r="A20" s="226" t="s">
        <v>83</v>
      </c>
      <c r="B20" s="263" t="s">
        <v>174</v>
      </c>
      <c r="C20" s="126" t="s">
        <v>14</v>
      </c>
      <c r="D20" s="24">
        <f t="shared" si="0"/>
        <v>1531.78379</v>
      </c>
      <c r="E20" s="70">
        <v>0</v>
      </c>
      <c r="F20" s="70">
        <v>1531.78379</v>
      </c>
      <c r="G20" s="109">
        <v>0</v>
      </c>
      <c r="H20" s="230"/>
      <c r="I20" s="230"/>
      <c r="J20" s="61"/>
      <c r="K20" s="57"/>
    </row>
    <row r="21" spans="1:15" s="21" customFormat="1" ht="31.5" x14ac:dyDescent="0.25">
      <c r="A21" s="227"/>
      <c r="B21" s="264"/>
      <c r="C21" s="126" t="s">
        <v>15</v>
      </c>
      <c r="D21" s="24">
        <f t="shared" si="0"/>
        <v>13786.05395</v>
      </c>
      <c r="E21" s="70">
        <v>0</v>
      </c>
      <c r="F21" s="70">
        <v>13786.05395</v>
      </c>
      <c r="G21" s="109">
        <v>0</v>
      </c>
      <c r="H21" s="230"/>
      <c r="I21" s="230"/>
      <c r="J21" s="61"/>
      <c r="K21" s="57"/>
    </row>
    <row r="22" spans="1:15" s="21" customFormat="1" x14ac:dyDescent="0.25">
      <c r="A22" s="227"/>
      <c r="B22" s="265"/>
      <c r="C22" s="126" t="s">
        <v>11</v>
      </c>
      <c r="D22" s="24">
        <f t="shared" si="0"/>
        <v>15317.837739999999</v>
      </c>
      <c r="E22" s="70">
        <v>0</v>
      </c>
      <c r="F22" s="70">
        <f>F20+F21</f>
        <v>15317.837739999999</v>
      </c>
      <c r="G22" s="109">
        <v>0</v>
      </c>
      <c r="H22" s="230"/>
      <c r="I22" s="230"/>
      <c r="J22" s="61"/>
      <c r="K22" s="57"/>
    </row>
    <row r="23" spans="1:15" s="21" customFormat="1" ht="31.5" x14ac:dyDescent="0.25">
      <c r="A23" s="227" t="s">
        <v>108</v>
      </c>
      <c r="B23" s="263" t="s">
        <v>175</v>
      </c>
      <c r="C23" s="126" t="s">
        <v>14</v>
      </c>
      <c r="D23" s="24">
        <f t="shared" si="0"/>
        <v>1016.54805</v>
      </c>
      <c r="E23" s="70">
        <v>0</v>
      </c>
      <c r="F23" s="70">
        <v>1016.54805</v>
      </c>
      <c r="G23" s="109">
        <f>1000-1000</f>
        <v>0</v>
      </c>
      <c r="H23" s="230"/>
      <c r="I23" s="230"/>
      <c r="J23" s="61"/>
      <c r="K23" s="57"/>
    </row>
    <row r="24" spans="1:15" s="21" customFormat="1" ht="31.5" x14ac:dyDescent="0.25">
      <c r="A24" s="227"/>
      <c r="B24" s="264"/>
      <c r="C24" s="126" t="s">
        <v>15</v>
      </c>
      <c r="D24" s="24">
        <f t="shared" si="0"/>
        <v>9148.9322900000006</v>
      </c>
      <c r="E24" s="70">
        <v>0</v>
      </c>
      <c r="F24" s="70">
        <v>9148.9322900000006</v>
      </c>
      <c r="G24" s="109">
        <v>0</v>
      </c>
      <c r="H24" s="230"/>
      <c r="I24" s="230"/>
      <c r="J24" s="61"/>
      <c r="K24" s="57"/>
    </row>
    <row r="25" spans="1:15" s="21" customFormat="1" x14ac:dyDescent="0.25">
      <c r="A25" s="228"/>
      <c r="B25" s="265"/>
      <c r="C25" s="126" t="s">
        <v>11</v>
      </c>
      <c r="D25" s="24">
        <f t="shared" si="0"/>
        <v>10165.48034</v>
      </c>
      <c r="E25" s="70">
        <v>0</v>
      </c>
      <c r="F25" s="70">
        <f>F23+F24</f>
        <v>10165.48034</v>
      </c>
      <c r="G25" s="109">
        <f>G23+G24</f>
        <v>0</v>
      </c>
      <c r="H25" s="230"/>
      <c r="I25" s="230"/>
      <c r="J25" s="61"/>
      <c r="K25" s="57"/>
    </row>
    <row r="26" spans="1:15" s="21" customFormat="1" ht="31.5" x14ac:dyDescent="0.25">
      <c r="A26" s="226" t="s">
        <v>116</v>
      </c>
      <c r="B26" s="263" t="s">
        <v>176</v>
      </c>
      <c r="C26" s="126" t="s">
        <v>14</v>
      </c>
      <c r="D26" s="24">
        <f t="shared" si="0"/>
        <v>1366.2428</v>
      </c>
      <c r="E26" s="70">
        <v>0</v>
      </c>
      <c r="F26" s="70">
        <v>1366.2428</v>
      </c>
      <c r="G26" s="109">
        <v>0</v>
      </c>
      <c r="H26" s="230"/>
      <c r="I26" s="230"/>
      <c r="J26" s="61"/>
      <c r="K26" s="57"/>
    </row>
    <row r="27" spans="1:15" s="21" customFormat="1" ht="31.5" x14ac:dyDescent="0.25">
      <c r="A27" s="227"/>
      <c r="B27" s="264"/>
      <c r="C27" s="126" t="s">
        <v>15</v>
      </c>
      <c r="D27" s="24">
        <f t="shared" si="0"/>
        <v>12296.184960000001</v>
      </c>
      <c r="E27" s="70">
        <v>0</v>
      </c>
      <c r="F27" s="70">
        <v>12296.184960000001</v>
      </c>
      <c r="G27" s="114">
        <v>0</v>
      </c>
      <c r="H27" s="230"/>
      <c r="I27" s="230"/>
      <c r="J27" s="61"/>
      <c r="K27" s="57"/>
    </row>
    <row r="28" spans="1:15" s="21" customFormat="1" x14ac:dyDescent="0.25">
      <c r="A28" s="227"/>
      <c r="B28" s="265"/>
      <c r="C28" s="126" t="s">
        <v>11</v>
      </c>
      <c r="D28" s="24">
        <f t="shared" si="0"/>
        <v>13662.42776</v>
      </c>
      <c r="E28" s="70">
        <v>0</v>
      </c>
      <c r="F28" s="70">
        <f>F26+F27</f>
        <v>13662.42776</v>
      </c>
      <c r="G28" s="114">
        <v>0</v>
      </c>
      <c r="H28" s="230"/>
      <c r="I28" s="230"/>
      <c r="J28" s="61"/>
      <c r="K28" s="57"/>
    </row>
    <row r="29" spans="1:15" s="21" customFormat="1" ht="40.5" customHeight="1" x14ac:dyDescent="0.25">
      <c r="A29" s="284" t="s">
        <v>195</v>
      </c>
      <c r="B29" s="285"/>
      <c r="C29" s="285"/>
      <c r="D29" s="285"/>
      <c r="E29" s="285"/>
      <c r="F29" s="285"/>
      <c r="G29" s="285"/>
      <c r="H29" s="285"/>
      <c r="I29" s="286"/>
      <c r="J29" s="61"/>
      <c r="K29" s="57"/>
    </row>
    <row r="30" spans="1:15" s="21" customFormat="1" ht="31.5" x14ac:dyDescent="0.25">
      <c r="A30" s="281" t="s">
        <v>144</v>
      </c>
      <c r="B30" s="277" t="s">
        <v>166</v>
      </c>
      <c r="C30" s="126" t="s">
        <v>14</v>
      </c>
      <c r="D30" s="24">
        <f t="shared" si="0"/>
        <v>126.51662000000033</v>
      </c>
      <c r="E30" s="70">
        <v>0</v>
      </c>
      <c r="F30" s="70">
        <f>10337.69518-10211.17856</f>
        <v>126.51662000000033</v>
      </c>
      <c r="G30" s="114">
        <v>0</v>
      </c>
      <c r="H30" s="115"/>
      <c r="I30" s="115"/>
      <c r="J30" s="61"/>
      <c r="K30" s="118"/>
    </row>
    <row r="31" spans="1:15" s="21" customFormat="1" ht="31.5" x14ac:dyDescent="0.25">
      <c r="A31" s="282"/>
      <c r="B31" s="277"/>
      <c r="C31" s="126" t="s">
        <v>15</v>
      </c>
      <c r="D31" s="24">
        <f t="shared" si="0"/>
        <v>12525.144910000001</v>
      </c>
      <c r="E31" s="70">
        <f>34479.0933-34479.0933</f>
        <v>0</v>
      </c>
      <c r="F31" s="70">
        <v>12525.144910000001</v>
      </c>
      <c r="G31" s="114">
        <v>0</v>
      </c>
      <c r="H31" s="115"/>
      <c r="I31" s="115"/>
      <c r="J31" s="61"/>
      <c r="K31" s="287"/>
      <c r="L31" s="287"/>
      <c r="M31" s="287"/>
      <c r="N31" s="287"/>
      <c r="O31" s="287"/>
    </row>
    <row r="32" spans="1:15" s="21" customFormat="1" ht="51.75" customHeight="1" x14ac:dyDescent="0.25">
      <c r="A32" s="283"/>
      <c r="B32" s="277"/>
      <c r="C32" s="126" t="s">
        <v>11</v>
      </c>
      <c r="D32" s="24">
        <f t="shared" si="0"/>
        <v>12651.661530000001</v>
      </c>
      <c r="E32" s="70">
        <f>E30+E31</f>
        <v>0</v>
      </c>
      <c r="F32" s="70">
        <f>F30+F31</f>
        <v>12651.661530000001</v>
      </c>
      <c r="G32" s="114">
        <v>0</v>
      </c>
      <c r="H32" s="115"/>
      <c r="I32" s="115"/>
      <c r="J32" s="61"/>
      <c r="K32" s="57"/>
    </row>
    <row r="33" spans="1:51" s="21" customFormat="1" ht="21" customHeight="1" x14ac:dyDescent="0.25">
      <c r="A33" s="278" t="s">
        <v>185</v>
      </c>
      <c r="B33" s="279"/>
      <c r="C33" s="279"/>
      <c r="D33" s="279"/>
      <c r="E33" s="279"/>
      <c r="F33" s="279"/>
      <c r="G33" s="279"/>
      <c r="H33" s="279"/>
      <c r="I33" s="280"/>
      <c r="J33" s="61"/>
      <c r="K33" s="57"/>
    </row>
    <row r="34" spans="1:51" s="21" customFormat="1" ht="31.5" x14ac:dyDescent="0.25">
      <c r="A34" s="281" t="s">
        <v>167</v>
      </c>
      <c r="B34" s="229" t="s">
        <v>186</v>
      </c>
      <c r="C34" s="126" t="s">
        <v>14</v>
      </c>
      <c r="D34" s="24">
        <f>E34+F34+G34</f>
        <v>808.8</v>
      </c>
      <c r="E34" s="70">
        <v>0</v>
      </c>
      <c r="F34" s="77">
        <f>1000-191.2</f>
        <v>808.8</v>
      </c>
      <c r="G34" s="109">
        <v>0</v>
      </c>
      <c r="H34" s="229" t="s">
        <v>107</v>
      </c>
      <c r="I34" s="229" t="s">
        <v>138</v>
      </c>
      <c r="J34" s="61"/>
      <c r="K34" s="57"/>
    </row>
    <row r="35" spans="1:51" s="21" customFormat="1" ht="31.5" x14ac:dyDescent="0.25">
      <c r="A35" s="282"/>
      <c r="B35" s="230"/>
      <c r="C35" s="126" t="s">
        <v>15</v>
      </c>
      <c r="D35" s="24">
        <f t="shared" ref="D35:D36" si="1">E35+F35+G35</f>
        <v>7279.5</v>
      </c>
      <c r="E35" s="70">
        <v>0</v>
      </c>
      <c r="F35" s="77">
        <v>7279.5</v>
      </c>
      <c r="G35" s="109">
        <v>0</v>
      </c>
      <c r="H35" s="230"/>
      <c r="I35" s="230"/>
      <c r="J35" s="61"/>
      <c r="K35" s="57"/>
    </row>
    <row r="36" spans="1:51" s="21" customFormat="1" x14ac:dyDescent="0.25">
      <c r="A36" s="283"/>
      <c r="B36" s="231"/>
      <c r="C36" s="126" t="s">
        <v>11</v>
      </c>
      <c r="D36" s="24">
        <f t="shared" si="1"/>
        <v>8088.3</v>
      </c>
      <c r="E36" s="70">
        <v>0</v>
      </c>
      <c r="F36" s="77">
        <f>F34+F35</f>
        <v>8088.3</v>
      </c>
      <c r="G36" s="78">
        <v>0</v>
      </c>
      <c r="H36" s="231"/>
      <c r="I36" s="231"/>
      <c r="J36" s="61"/>
      <c r="K36" s="57"/>
    </row>
    <row r="37" spans="1:51" s="21" customFormat="1" ht="15.75" customHeight="1" x14ac:dyDescent="0.25">
      <c r="A37" s="281" t="s">
        <v>171</v>
      </c>
      <c r="B37" s="229" t="s">
        <v>186</v>
      </c>
      <c r="C37" s="126" t="s">
        <v>14</v>
      </c>
      <c r="D37" s="24">
        <f>E37+F37+G37</f>
        <v>800.03</v>
      </c>
      <c r="E37" s="70">
        <v>0</v>
      </c>
      <c r="F37" s="70">
        <v>0</v>
      </c>
      <c r="G37" s="78">
        <v>800.03</v>
      </c>
      <c r="H37" s="229" t="s">
        <v>107</v>
      </c>
      <c r="I37" s="229" t="s">
        <v>138</v>
      </c>
      <c r="J37" s="61"/>
      <c r="K37" s="57"/>
    </row>
    <row r="38" spans="1:51" s="21" customFormat="1" ht="30" customHeight="1" x14ac:dyDescent="0.25">
      <c r="A38" s="282"/>
      <c r="B38" s="230"/>
      <c r="C38" s="126" t="s">
        <v>15</v>
      </c>
      <c r="D38" s="24">
        <f>E38+F38+G38</f>
        <v>7200.3</v>
      </c>
      <c r="E38" s="70">
        <v>0</v>
      </c>
      <c r="F38" s="70">
        <v>0</v>
      </c>
      <c r="G38" s="78">
        <v>7200.3</v>
      </c>
      <c r="H38" s="230"/>
      <c r="I38" s="230"/>
      <c r="J38" s="61"/>
      <c r="K38" s="57"/>
    </row>
    <row r="39" spans="1:51" s="21" customFormat="1" ht="33" customHeight="1" x14ac:dyDescent="0.25">
      <c r="A39" s="283"/>
      <c r="B39" s="231"/>
      <c r="C39" s="126" t="s">
        <v>11</v>
      </c>
      <c r="D39" s="24">
        <f>E39+F39+G39</f>
        <v>8000.33</v>
      </c>
      <c r="E39" s="70">
        <v>0</v>
      </c>
      <c r="F39" s="70">
        <v>0</v>
      </c>
      <c r="G39" s="78">
        <f>G37+G38</f>
        <v>8000.33</v>
      </c>
      <c r="H39" s="231"/>
      <c r="I39" s="231"/>
      <c r="J39" s="61"/>
      <c r="K39" s="57"/>
    </row>
    <row r="40" spans="1:51" s="3" customFormat="1" ht="34.5" customHeight="1" x14ac:dyDescent="0.25">
      <c r="A40" s="275" t="s">
        <v>140</v>
      </c>
      <c r="B40" s="275"/>
      <c r="C40" s="275"/>
      <c r="D40" s="275"/>
      <c r="E40" s="275"/>
      <c r="F40" s="275"/>
      <c r="G40" s="275"/>
      <c r="H40" s="275"/>
      <c r="I40" s="275"/>
      <c r="J40" s="60"/>
      <c r="K40" s="38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</row>
    <row r="41" spans="1:51" s="3" customFormat="1" ht="31.5" customHeight="1" x14ac:dyDescent="0.25">
      <c r="A41" s="276" t="s">
        <v>168</v>
      </c>
      <c r="B41" s="261" t="s">
        <v>117</v>
      </c>
      <c r="C41" s="128" t="s">
        <v>14</v>
      </c>
      <c r="D41" s="33">
        <f>E41+F41+G41</f>
        <v>187.1</v>
      </c>
      <c r="E41" s="70">
        <v>187.1</v>
      </c>
      <c r="F41" s="16">
        <v>0</v>
      </c>
      <c r="G41" s="33">
        <v>0</v>
      </c>
      <c r="H41" s="209" t="s">
        <v>16</v>
      </c>
      <c r="I41" s="209" t="s">
        <v>118</v>
      </c>
      <c r="J41" s="60"/>
      <c r="K41" s="38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</row>
    <row r="42" spans="1:51" s="3" customFormat="1" ht="39.75" customHeight="1" x14ac:dyDescent="0.25">
      <c r="A42" s="276"/>
      <c r="B42" s="261"/>
      <c r="C42" s="128" t="s">
        <v>15</v>
      </c>
      <c r="D42" s="33">
        <f t="shared" ref="D42:D55" si="2">E42+F42+G42</f>
        <v>1891</v>
      </c>
      <c r="E42" s="70">
        <f>0+1891</f>
        <v>1891</v>
      </c>
      <c r="F42" s="16">
        <v>0</v>
      </c>
      <c r="G42" s="33">
        <v>0</v>
      </c>
      <c r="H42" s="210"/>
      <c r="I42" s="210"/>
      <c r="J42" s="60" t="s">
        <v>136</v>
      </c>
      <c r="K42" s="38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</row>
    <row r="43" spans="1:51" s="3" customFormat="1" x14ac:dyDescent="0.25">
      <c r="A43" s="276"/>
      <c r="B43" s="261"/>
      <c r="C43" s="128" t="s">
        <v>11</v>
      </c>
      <c r="D43" s="33">
        <f t="shared" si="2"/>
        <v>2078.1</v>
      </c>
      <c r="E43" s="77">
        <f>E41+E42</f>
        <v>2078.1</v>
      </c>
      <c r="F43" s="16">
        <v>0</v>
      </c>
      <c r="G43" s="33">
        <v>0</v>
      </c>
      <c r="H43" s="210"/>
      <c r="I43" s="210"/>
      <c r="J43" s="60"/>
      <c r="K43" s="38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</row>
    <row r="44" spans="1:51" s="3" customFormat="1" ht="31.5" x14ac:dyDescent="0.25">
      <c r="A44" s="276" t="s">
        <v>169</v>
      </c>
      <c r="B44" s="277" t="s">
        <v>145</v>
      </c>
      <c r="C44" s="126" t="s">
        <v>14</v>
      </c>
      <c r="D44" s="33">
        <f t="shared" si="2"/>
        <v>474.11898000000002</v>
      </c>
      <c r="E44" s="77">
        <v>474.11898000000002</v>
      </c>
      <c r="F44" s="77">
        <v>0</v>
      </c>
      <c r="G44" s="33">
        <v>0</v>
      </c>
      <c r="H44" s="210"/>
      <c r="I44" s="210"/>
      <c r="J44" s="60"/>
      <c r="K44" s="38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</row>
    <row r="45" spans="1:51" s="3" customFormat="1" ht="31.5" x14ac:dyDescent="0.25">
      <c r="A45" s="276"/>
      <c r="B45" s="277"/>
      <c r="C45" s="126" t="s">
        <v>15</v>
      </c>
      <c r="D45" s="33">
        <f t="shared" si="2"/>
        <v>4793.8999999999996</v>
      </c>
      <c r="E45" s="77">
        <v>4793.8999999999996</v>
      </c>
      <c r="F45" s="77">
        <v>0</v>
      </c>
      <c r="G45" s="33">
        <v>0</v>
      </c>
      <c r="H45" s="210"/>
      <c r="I45" s="210"/>
      <c r="J45" s="60"/>
      <c r="K45" s="110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</row>
    <row r="46" spans="1:51" s="3" customFormat="1" x14ac:dyDescent="0.25">
      <c r="A46" s="276"/>
      <c r="B46" s="277"/>
      <c r="C46" s="126" t="s">
        <v>11</v>
      </c>
      <c r="D46" s="33">
        <f t="shared" si="2"/>
        <v>5268.0189799999998</v>
      </c>
      <c r="E46" s="77">
        <f>E44+E45</f>
        <v>5268.0189799999998</v>
      </c>
      <c r="F46" s="77">
        <f>F44+F45</f>
        <v>0</v>
      </c>
      <c r="G46" s="33">
        <v>0</v>
      </c>
      <c r="H46" s="210"/>
      <c r="I46" s="210"/>
      <c r="J46" s="60"/>
      <c r="K46" s="38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</row>
    <row r="47" spans="1:51" s="3" customFormat="1" ht="31.5" x14ac:dyDescent="0.25">
      <c r="A47" s="226" t="s">
        <v>182</v>
      </c>
      <c r="B47" s="209" t="s">
        <v>180</v>
      </c>
      <c r="C47" s="126" t="s">
        <v>14</v>
      </c>
      <c r="D47" s="33">
        <v>0</v>
      </c>
      <c r="E47" s="77">
        <v>0</v>
      </c>
      <c r="F47" s="70">
        <v>456.03798</v>
      </c>
      <c r="G47" s="33">
        <v>0</v>
      </c>
      <c r="H47" s="210"/>
      <c r="I47" s="210"/>
      <c r="J47" s="60"/>
      <c r="K47" s="110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</row>
    <row r="48" spans="1:51" s="3" customFormat="1" ht="31.5" x14ac:dyDescent="0.25">
      <c r="A48" s="227"/>
      <c r="B48" s="210"/>
      <c r="C48" s="126" t="s">
        <v>15</v>
      </c>
      <c r="D48" s="33">
        <v>0</v>
      </c>
      <c r="E48" s="33">
        <v>0</v>
      </c>
      <c r="F48" s="70">
        <v>4104.3416999999999</v>
      </c>
      <c r="G48" s="33">
        <v>0</v>
      </c>
      <c r="H48" s="210"/>
      <c r="I48" s="210"/>
      <c r="J48" s="60"/>
      <c r="K48" s="38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</row>
    <row r="49" spans="1:51" s="3" customFormat="1" x14ac:dyDescent="0.25">
      <c r="A49" s="228"/>
      <c r="B49" s="211"/>
      <c r="C49" s="126" t="s">
        <v>11</v>
      </c>
      <c r="D49" s="33">
        <v>0</v>
      </c>
      <c r="E49" s="33">
        <v>0</v>
      </c>
      <c r="F49" s="109">
        <f>F47+F48</f>
        <v>4560.37968</v>
      </c>
      <c r="G49" s="33">
        <v>0</v>
      </c>
      <c r="H49" s="210"/>
      <c r="I49" s="210"/>
      <c r="J49" s="60"/>
      <c r="K49" s="38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</row>
    <row r="50" spans="1:51" s="3" customFormat="1" ht="31.5" x14ac:dyDescent="0.25">
      <c r="A50" s="226" t="s">
        <v>183</v>
      </c>
      <c r="B50" s="209" t="s">
        <v>181</v>
      </c>
      <c r="C50" s="126" t="s">
        <v>14</v>
      </c>
      <c r="D50" s="33">
        <v>0</v>
      </c>
      <c r="E50" s="33">
        <v>0</v>
      </c>
      <c r="F50" s="16">
        <v>0</v>
      </c>
      <c r="G50" s="33">
        <v>0</v>
      </c>
      <c r="H50" s="210"/>
      <c r="I50" s="210"/>
      <c r="J50" s="60"/>
      <c r="K50" s="38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</row>
    <row r="51" spans="1:51" s="3" customFormat="1" ht="31.5" x14ac:dyDescent="0.25">
      <c r="A51" s="227"/>
      <c r="B51" s="210"/>
      <c r="C51" s="126" t="s">
        <v>15</v>
      </c>
      <c r="D51" s="33">
        <v>0</v>
      </c>
      <c r="E51" s="33">
        <v>0</v>
      </c>
      <c r="F51" s="16">
        <v>0</v>
      </c>
      <c r="G51" s="33">
        <v>0</v>
      </c>
      <c r="H51" s="210"/>
      <c r="I51" s="210"/>
      <c r="J51" s="60"/>
      <c r="K51" s="38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</row>
    <row r="52" spans="1:51" s="3" customFormat="1" x14ac:dyDescent="0.25">
      <c r="A52" s="228"/>
      <c r="B52" s="211"/>
      <c r="C52" s="126" t="s">
        <v>11</v>
      </c>
      <c r="D52" s="33">
        <v>0</v>
      </c>
      <c r="E52" s="33">
        <v>0</v>
      </c>
      <c r="F52" s="16">
        <v>0</v>
      </c>
      <c r="G52" s="33">
        <v>0</v>
      </c>
      <c r="H52" s="210"/>
      <c r="I52" s="210"/>
      <c r="J52" s="60"/>
      <c r="K52" s="38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</row>
    <row r="53" spans="1:51" s="3" customFormat="1" ht="27" customHeight="1" x14ac:dyDescent="0.25">
      <c r="A53" s="183"/>
      <c r="B53" s="222" t="s">
        <v>100</v>
      </c>
      <c r="C53" s="122" t="s">
        <v>14</v>
      </c>
      <c r="D53" s="33">
        <f t="shared" si="2"/>
        <v>19666.996919999998</v>
      </c>
      <c r="E53" s="32">
        <f>E8+E11+E14+E17+E30+E34+E41+E44+E26+E23+E20</f>
        <v>2999.9189799999999</v>
      </c>
      <c r="F53" s="32">
        <f>F8+F11+F14+F17+F30+F34+F41+F44+F26+F23+F20+F47</f>
        <v>15867.047939999999</v>
      </c>
      <c r="G53" s="32">
        <f>G37</f>
        <v>800.03</v>
      </c>
      <c r="H53" s="210"/>
      <c r="I53" s="210"/>
      <c r="J53" s="60"/>
      <c r="K53" s="38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</row>
    <row r="54" spans="1:51" s="3" customFormat="1" ht="26.25" customHeight="1" x14ac:dyDescent="0.25">
      <c r="A54" s="184"/>
      <c r="B54" s="223"/>
      <c r="C54" s="122" t="s">
        <v>15</v>
      </c>
      <c r="D54" s="33">
        <f t="shared" si="2"/>
        <v>191474.00413000002</v>
      </c>
      <c r="E54" s="11">
        <f>E45+E42+E31+E15++E18+E12+E9</f>
        <v>30083.478430000003</v>
      </c>
      <c r="F54" s="11">
        <f>F35+F45+F42+F31+F15++F18+F12+F9+F21+F24+F27+F48</f>
        <v>154190.22570000001</v>
      </c>
      <c r="G54" s="11">
        <f>G38</f>
        <v>7200.3</v>
      </c>
      <c r="H54" s="210"/>
      <c r="I54" s="210"/>
      <c r="J54" s="60"/>
      <c r="K54" s="38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</row>
    <row r="55" spans="1:51" s="3" customFormat="1" x14ac:dyDescent="0.25">
      <c r="A55" s="185"/>
      <c r="B55" s="224"/>
      <c r="C55" s="122" t="s">
        <v>11</v>
      </c>
      <c r="D55" s="33">
        <f t="shared" si="2"/>
        <v>211141.00104999999</v>
      </c>
      <c r="E55" s="11">
        <f>E53+E54</f>
        <v>33083.397410000005</v>
      </c>
      <c r="F55" s="11">
        <f>F53+F54</f>
        <v>170057.27364</v>
      </c>
      <c r="G55" s="11">
        <f t="shared" ref="G55" si="3">G53+G54</f>
        <v>8000.33</v>
      </c>
      <c r="H55" s="211"/>
      <c r="I55" s="211"/>
      <c r="J55" s="60"/>
      <c r="K55" s="38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</row>
    <row r="56" spans="1:51" s="3" customFormat="1" ht="37.5" customHeight="1" x14ac:dyDescent="0.25">
      <c r="A56" s="266" t="s">
        <v>102</v>
      </c>
      <c r="B56" s="267"/>
      <c r="C56" s="267"/>
      <c r="D56" s="267"/>
      <c r="E56" s="267"/>
      <c r="F56" s="267"/>
      <c r="G56" s="267"/>
      <c r="H56" s="267"/>
      <c r="I56" s="268"/>
      <c r="J56" s="60"/>
      <c r="K56" s="38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</row>
    <row r="57" spans="1:51" s="3" customFormat="1" ht="29.25" customHeight="1" x14ac:dyDescent="0.25">
      <c r="A57" s="253" t="s">
        <v>94</v>
      </c>
      <c r="B57" s="254"/>
      <c r="C57" s="254"/>
      <c r="D57" s="254"/>
      <c r="E57" s="254"/>
      <c r="F57" s="254"/>
      <c r="G57" s="254"/>
      <c r="H57" s="254"/>
      <c r="I57" s="255"/>
      <c r="J57" s="60"/>
      <c r="K57" s="38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</row>
    <row r="58" spans="1:51" s="3" customFormat="1" ht="31.5" x14ac:dyDescent="0.25">
      <c r="A58" s="260" t="s">
        <v>93</v>
      </c>
      <c r="B58" s="209" t="s">
        <v>170</v>
      </c>
      <c r="C58" s="128" t="s">
        <v>14</v>
      </c>
      <c r="D58" s="11">
        <v>0</v>
      </c>
      <c r="E58" s="30">
        <f>2000-2000</f>
        <v>0</v>
      </c>
      <c r="F58" s="30">
        <v>0</v>
      </c>
      <c r="G58" s="31">
        <v>0</v>
      </c>
      <c r="H58" s="261" t="s">
        <v>16</v>
      </c>
      <c r="I58" s="209" t="s">
        <v>63</v>
      </c>
      <c r="J58" s="60"/>
      <c r="K58" s="38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</row>
    <row r="59" spans="1:51" s="3" customFormat="1" ht="30" customHeight="1" x14ac:dyDescent="0.25">
      <c r="A59" s="260"/>
      <c r="B59" s="210"/>
      <c r="C59" s="128" t="s">
        <v>15</v>
      </c>
      <c r="D59" s="32">
        <v>0</v>
      </c>
      <c r="E59" s="30">
        <v>0</v>
      </c>
      <c r="F59" s="30">
        <v>0</v>
      </c>
      <c r="G59" s="31">
        <v>0</v>
      </c>
      <c r="H59" s="261"/>
      <c r="I59" s="210"/>
      <c r="J59" s="60" t="s">
        <v>123</v>
      </c>
      <c r="K59" s="38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</row>
    <row r="60" spans="1:51" s="3" customFormat="1" ht="54.75" customHeight="1" x14ac:dyDescent="0.25">
      <c r="A60" s="260"/>
      <c r="B60" s="211"/>
      <c r="C60" s="128" t="s">
        <v>11</v>
      </c>
      <c r="D60" s="32">
        <v>0</v>
      </c>
      <c r="E60" s="30">
        <f>E59+E58</f>
        <v>0</v>
      </c>
      <c r="F60" s="30">
        <f>F58+F59</f>
        <v>0</v>
      </c>
      <c r="G60" s="31">
        <v>0</v>
      </c>
      <c r="H60" s="261"/>
      <c r="I60" s="210"/>
      <c r="J60" s="60"/>
      <c r="K60" s="38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</row>
    <row r="61" spans="1:51" s="3" customFormat="1" ht="31.5" hidden="1" customHeight="1" x14ac:dyDescent="0.25">
      <c r="A61" s="260" t="s">
        <v>105</v>
      </c>
      <c r="B61" s="261" t="s">
        <v>64</v>
      </c>
      <c r="C61" s="128" t="s">
        <v>14</v>
      </c>
      <c r="D61" s="11">
        <v>0</v>
      </c>
      <c r="E61" s="30">
        <v>0</v>
      </c>
      <c r="F61" s="30">
        <v>0</v>
      </c>
      <c r="G61" s="31">
        <v>0</v>
      </c>
      <c r="H61" s="261" t="s">
        <v>16</v>
      </c>
      <c r="I61" s="210"/>
      <c r="J61" s="60"/>
      <c r="K61" s="38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</row>
    <row r="62" spans="1:51" s="3" customFormat="1" ht="31.5" hidden="1" customHeight="1" x14ac:dyDescent="0.25">
      <c r="A62" s="260"/>
      <c r="B62" s="261"/>
      <c r="C62" s="128" t="s">
        <v>15</v>
      </c>
      <c r="D62" s="32">
        <v>0</v>
      </c>
      <c r="E62" s="30">
        <v>0</v>
      </c>
      <c r="F62" s="30">
        <v>0</v>
      </c>
      <c r="G62" s="31">
        <v>0</v>
      </c>
      <c r="H62" s="261"/>
      <c r="I62" s="210"/>
      <c r="J62" s="60"/>
      <c r="K62" s="38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</row>
    <row r="63" spans="1:51" s="3" customFormat="1" ht="15.75" hidden="1" customHeight="1" x14ac:dyDescent="0.25">
      <c r="A63" s="260"/>
      <c r="B63" s="261"/>
      <c r="C63" s="128" t="s">
        <v>11</v>
      </c>
      <c r="D63" s="32">
        <v>0</v>
      </c>
      <c r="E63" s="30">
        <v>0</v>
      </c>
      <c r="F63" s="30">
        <f>F61+F62</f>
        <v>0</v>
      </c>
      <c r="G63" s="31">
        <v>0</v>
      </c>
      <c r="H63" s="261"/>
      <c r="I63" s="210"/>
      <c r="J63" s="60"/>
      <c r="K63" s="38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</row>
    <row r="64" spans="1:51" s="3" customFormat="1" ht="90" x14ac:dyDescent="0.25">
      <c r="A64" s="131" t="s">
        <v>48</v>
      </c>
      <c r="B64" s="43" t="s">
        <v>106</v>
      </c>
      <c r="C64" s="128" t="s">
        <v>14</v>
      </c>
      <c r="D64" s="32">
        <f>E64+F64+G64</f>
        <v>0</v>
      </c>
      <c r="E64" s="30">
        <f>500-500</f>
        <v>0</v>
      </c>
      <c r="F64" s="30">
        <v>0</v>
      </c>
      <c r="G64" s="31">
        <v>0</v>
      </c>
      <c r="H64" s="128" t="s">
        <v>16</v>
      </c>
      <c r="I64" s="210"/>
      <c r="J64" s="60"/>
      <c r="K64" s="38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</row>
    <row r="65" spans="1:51" s="3" customFormat="1" ht="27.75" customHeight="1" x14ac:dyDescent="0.25">
      <c r="A65" s="219"/>
      <c r="B65" s="269" t="s">
        <v>99</v>
      </c>
      <c r="C65" s="122" t="s">
        <v>14</v>
      </c>
      <c r="D65" s="32">
        <f>E65+F65+G65</f>
        <v>0</v>
      </c>
      <c r="E65" s="11">
        <f>E58+E61+E64</f>
        <v>0</v>
      </c>
      <c r="F65" s="11">
        <f t="shared" ref="F65:G65" si="4">F58+F61+F64</f>
        <v>0</v>
      </c>
      <c r="G65" s="11">
        <f t="shared" si="4"/>
        <v>0</v>
      </c>
      <c r="H65" s="222" t="s">
        <v>16</v>
      </c>
      <c r="I65" s="210"/>
      <c r="J65" s="60"/>
      <c r="K65" s="38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</row>
    <row r="66" spans="1:51" s="3" customFormat="1" ht="30" customHeight="1" x14ac:dyDescent="0.25">
      <c r="A66" s="220"/>
      <c r="B66" s="270"/>
      <c r="C66" s="122" t="s">
        <v>15</v>
      </c>
      <c r="D66" s="32">
        <f t="shared" ref="D66:D67" si="5">E66+F66+G66</f>
        <v>0</v>
      </c>
      <c r="E66" s="11">
        <f>E59+E62</f>
        <v>0</v>
      </c>
      <c r="F66" s="11">
        <f t="shared" ref="F66:G66" si="6">F59+F62</f>
        <v>0</v>
      </c>
      <c r="G66" s="11">
        <f t="shared" si="6"/>
        <v>0</v>
      </c>
      <c r="H66" s="223"/>
      <c r="I66" s="210"/>
      <c r="J66" s="60"/>
      <c r="K66" s="38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</row>
    <row r="67" spans="1:51" s="3" customFormat="1" x14ac:dyDescent="0.25">
      <c r="A67" s="221"/>
      <c r="B67" s="271"/>
      <c r="C67" s="122" t="s">
        <v>11</v>
      </c>
      <c r="D67" s="32">
        <f t="shared" si="5"/>
        <v>0</v>
      </c>
      <c r="E67" s="11">
        <f>E65+E66</f>
        <v>0</v>
      </c>
      <c r="F67" s="11">
        <f t="shared" ref="F67:G67" si="7">F65+F66</f>
        <v>0</v>
      </c>
      <c r="G67" s="11">
        <f t="shared" si="7"/>
        <v>0</v>
      </c>
      <c r="H67" s="224"/>
      <c r="I67" s="211"/>
      <c r="J67" s="60"/>
      <c r="K67" s="38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</row>
    <row r="68" spans="1:51" s="3" customFormat="1" ht="48.75" customHeight="1" x14ac:dyDescent="0.25">
      <c r="A68" s="272" t="s">
        <v>95</v>
      </c>
      <c r="B68" s="273"/>
      <c r="C68" s="273"/>
      <c r="D68" s="273"/>
      <c r="E68" s="273"/>
      <c r="F68" s="273"/>
      <c r="G68" s="273"/>
      <c r="H68" s="273"/>
      <c r="I68" s="274"/>
      <c r="J68" s="60"/>
      <c r="K68" s="38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</row>
    <row r="69" spans="1:51" s="3" customFormat="1" ht="24.75" customHeight="1" x14ac:dyDescent="0.25">
      <c r="A69" s="253" t="s">
        <v>184</v>
      </c>
      <c r="B69" s="254"/>
      <c r="C69" s="254"/>
      <c r="D69" s="254"/>
      <c r="E69" s="254"/>
      <c r="F69" s="254"/>
      <c r="G69" s="254"/>
      <c r="H69" s="254"/>
      <c r="I69" s="255"/>
      <c r="J69" s="60"/>
      <c r="K69" s="38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</row>
    <row r="70" spans="1:51" s="3" customFormat="1" ht="31.5" x14ac:dyDescent="0.25">
      <c r="A70" s="206" t="s">
        <v>96</v>
      </c>
      <c r="B70" s="209" t="s">
        <v>68</v>
      </c>
      <c r="C70" s="128" t="s">
        <v>14</v>
      </c>
      <c r="D70" s="11">
        <f>SUM(E70:G70)</f>
        <v>0</v>
      </c>
      <c r="E70" s="30">
        <v>0</v>
      </c>
      <c r="F70" s="30">
        <v>0</v>
      </c>
      <c r="G70" s="31">
        <v>0</v>
      </c>
      <c r="H70" s="261" t="s">
        <v>16</v>
      </c>
      <c r="I70" s="261" t="s">
        <v>22</v>
      </c>
      <c r="J70" s="60"/>
      <c r="K70" s="38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</row>
    <row r="71" spans="1:51" s="3" customFormat="1" ht="31.5" x14ac:dyDescent="0.25">
      <c r="A71" s="207"/>
      <c r="B71" s="210"/>
      <c r="C71" s="128" t="s">
        <v>15</v>
      </c>
      <c r="D71" s="11">
        <f t="shared" ref="D71:D75" si="8">SUM(E71:G71)</f>
        <v>0</v>
      </c>
      <c r="E71" s="30">
        <v>0</v>
      </c>
      <c r="F71" s="30">
        <v>0</v>
      </c>
      <c r="G71" s="31">
        <v>0</v>
      </c>
      <c r="H71" s="261"/>
      <c r="I71" s="261"/>
      <c r="J71" s="60"/>
      <c r="K71" s="38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</row>
    <row r="72" spans="1:51" s="3" customFormat="1" x14ac:dyDescent="0.25">
      <c r="A72" s="208"/>
      <c r="B72" s="211"/>
      <c r="C72" s="128" t="s">
        <v>11</v>
      </c>
      <c r="D72" s="11">
        <f t="shared" si="8"/>
        <v>0</v>
      </c>
      <c r="E72" s="30">
        <v>0</v>
      </c>
      <c r="F72" s="30">
        <v>0</v>
      </c>
      <c r="G72" s="31">
        <v>0</v>
      </c>
      <c r="H72" s="261"/>
      <c r="I72" s="261"/>
      <c r="J72" s="60"/>
      <c r="K72" s="38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</row>
    <row r="73" spans="1:51" s="3" customFormat="1" ht="31.5" x14ac:dyDescent="0.25">
      <c r="A73" s="206" t="s">
        <v>52</v>
      </c>
      <c r="B73" s="209" t="s">
        <v>111</v>
      </c>
      <c r="C73" s="128" t="s">
        <v>14</v>
      </c>
      <c r="D73" s="11">
        <f t="shared" si="8"/>
        <v>0</v>
      </c>
      <c r="E73" s="30">
        <v>0</v>
      </c>
      <c r="F73" s="30">
        <v>0</v>
      </c>
      <c r="G73" s="31">
        <v>0</v>
      </c>
      <c r="H73" s="261"/>
      <c r="I73" s="261"/>
      <c r="J73" s="60"/>
      <c r="K73" s="38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</row>
    <row r="74" spans="1:51" s="3" customFormat="1" ht="34.5" customHeight="1" x14ac:dyDescent="0.25">
      <c r="A74" s="207"/>
      <c r="B74" s="210"/>
      <c r="C74" s="128" t="s">
        <v>15</v>
      </c>
      <c r="D74" s="11">
        <f t="shared" si="8"/>
        <v>0</v>
      </c>
      <c r="E74" s="30">
        <v>0</v>
      </c>
      <c r="F74" s="30">
        <v>0</v>
      </c>
      <c r="G74" s="31">
        <v>0</v>
      </c>
      <c r="H74" s="261"/>
      <c r="I74" s="261"/>
      <c r="J74" s="60" t="s">
        <v>112</v>
      </c>
      <c r="K74" s="38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</row>
    <row r="75" spans="1:51" s="3" customFormat="1" x14ac:dyDescent="0.25">
      <c r="A75" s="208"/>
      <c r="B75" s="211"/>
      <c r="C75" s="128" t="s">
        <v>11</v>
      </c>
      <c r="D75" s="11">
        <f t="shared" si="8"/>
        <v>0</v>
      </c>
      <c r="E75" s="30">
        <v>0</v>
      </c>
      <c r="F75" s="30">
        <v>0</v>
      </c>
      <c r="G75" s="30">
        <v>0</v>
      </c>
      <c r="H75" s="261"/>
      <c r="I75" s="261"/>
      <c r="J75" s="63"/>
      <c r="K75" s="38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</row>
    <row r="76" spans="1:51" s="3" customFormat="1" ht="33.75" customHeight="1" x14ac:dyDescent="0.25">
      <c r="A76" s="257" t="s">
        <v>97</v>
      </c>
      <c r="B76" s="258"/>
      <c r="C76" s="258"/>
      <c r="D76" s="258"/>
      <c r="E76" s="258"/>
      <c r="F76" s="258"/>
      <c r="G76" s="258"/>
      <c r="H76" s="258"/>
      <c r="I76" s="259"/>
      <c r="J76" s="63"/>
      <c r="K76" s="38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</row>
    <row r="77" spans="1:51" s="3" customFormat="1" ht="31.5" x14ac:dyDescent="0.25">
      <c r="A77" s="260" t="s">
        <v>69</v>
      </c>
      <c r="B77" s="261" t="s">
        <v>91</v>
      </c>
      <c r="C77" s="128" t="s">
        <v>14</v>
      </c>
      <c r="D77" s="11">
        <f>E77+F77+G77</f>
        <v>235.51</v>
      </c>
      <c r="E77" s="70">
        <v>235.51</v>
      </c>
      <c r="F77" s="83">
        <v>0</v>
      </c>
      <c r="G77" s="16">
        <v>0</v>
      </c>
      <c r="H77" s="262" t="s">
        <v>16</v>
      </c>
      <c r="I77" s="263" t="s">
        <v>32</v>
      </c>
      <c r="J77" s="63"/>
      <c r="K77" s="38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</row>
    <row r="78" spans="1:51" s="3" customFormat="1" ht="31.5" x14ac:dyDescent="0.25">
      <c r="A78" s="260"/>
      <c r="B78" s="261"/>
      <c r="C78" s="128" t="s">
        <v>15</v>
      </c>
      <c r="D78" s="11">
        <f t="shared" ref="D78:D85" si="9">E78+F78+G78</f>
        <v>2381.2661600000001</v>
      </c>
      <c r="E78" s="70">
        <v>2381.2661600000001</v>
      </c>
      <c r="F78" s="83">
        <v>0</v>
      </c>
      <c r="G78" s="16">
        <v>0</v>
      </c>
      <c r="H78" s="262"/>
      <c r="I78" s="264"/>
      <c r="J78" s="63"/>
      <c r="K78" s="38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</row>
    <row r="79" spans="1:51" s="3" customFormat="1" x14ac:dyDescent="0.25">
      <c r="A79" s="260"/>
      <c r="B79" s="261"/>
      <c r="C79" s="128" t="s">
        <v>11</v>
      </c>
      <c r="D79" s="11">
        <f t="shared" si="9"/>
        <v>2616.7761600000003</v>
      </c>
      <c r="E79" s="70">
        <v>2616.7761600000003</v>
      </c>
      <c r="F79" s="83">
        <v>0</v>
      </c>
      <c r="G79" s="16">
        <v>0</v>
      </c>
      <c r="H79" s="262"/>
      <c r="I79" s="265"/>
      <c r="J79" s="63"/>
      <c r="K79" s="38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</row>
    <row r="80" spans="1:51" s="3" customFormat="1" ht="30.75" customHeight="1" x14ac:dyDescent="0.25">
      <c r="A80" s="168" t="s">
        <v>98</v>
      </c>
      <c r="B80" s="169"/>
      <c r="C80" s="14" t="s">
        <v>14</v>
      </c>
      <c r="D80" s="29">
        <f t="shared" si="9"/>
        <v>235.51</v>
      </c>
      <c r="E80" s="29">
        <f>E70+E73+E77</f>
        <v>235.51</v>
      </c>
      <c r="F80" s="29">
        <f t="shared" ref="F80:G81" si="10">F70+F73+F77</f>
        <v>0</v>
      </c>
      <c r="G80" s="29">
        <f t="shared" si="10"/>
        <v>0</v>
      </c>
      <c r="H80" s="174"/>
      <c r="I80" s="175"/>
      <c r="J80" s="60"/>
      <c r="K80" s="38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</row>
    <row r="81" spans="1:51" s="3" customFormat="1" ht="30.75" customHeight="1" x14ac:dyDescent="0.25">
      <c r="A81" s="170"/>
      <c r="B81" s="171"/>
      <c r="C81" s="14" t="s">
        <v>15</v>
      </c>
      <c r="D81" s="29">
        <f t="shared" si="9"/>
        <v>2381.2661600000001</v>
      </c>
      <c r="E81" s="29">
        <f>E71+E74+E78</f>
        <v>2381.2661600000001</v>
      </c>
      <c r="F81" s="29">
        <f t="shared" si="10"/>
        <v>0</v>
      </c>
      <c r="G81" s="29">
        <f t="shared" si="10"/>
        <v>0</v>
      </c>
      <c r="H81" s="176"/>
      <c r="I81" s="177"/>
      <c r="J81" s="61"/>
      <c r="K81" s="38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</row>
    <row r="82" spans="1:51" s="3" customFormat="1" x14ac:dyDescent="0.25">
      <c r="A82" s="172"/>
      <c r="B82" s="173"/>
      <c r="C82" s="14" t="s">
        <v>11</v>
      </c>
      <c r="D82" s="29">
        <f t="shared" si="9"/>
        <v>2616.7761600000003</v>
      </c>
      <c r="E82" s="29">
        <f>E80+E81</f>
        <v>2616.7761600000003</v>
      </c>
      <c r="F82" s="29">
        <f t="shared" ref="F82:G82" si="11">F80+F81</f>
        <v>0</v>
      </c>
      <c r="G82" s="29">
        <f t="shared" si="11"/>
        <v>0</v>
      </c>
      <c r="H82" s="178"/>
      <c r="I82" s="179"/>
      <c r="J82" s="61"/>
      <c r="K82" s="38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</row>
    <row r="83" spans="1:51" s="45" customFormat="1" ht="31.5" x14ac:dyDescent="0.25">
      <c r="A83" s="249" t="s">
        <v>134</v>
      </c>
      <c r="B83" s="249"/>
      <c r="C83" s="133" t="s">
        <v>14</v>
      </c>
      <c r="D83" s="36">
        <f t="shared" si="9"/>
        <v>19902.506919999996</v>
      </c>
      <c r="E83" s="36">
        <f>E80+E65+E53</f>
        <v>3235.4289799999997</v>
      </c>
      <c r="F83" s="36">
        <f>F80+F65+F53</f>
        <v>15867.047939999999</v>
      </c>
      <c r="G83" s="36">
        <f t="shared" ref="G83:G84" si="12">G80+G65+G53</f>
        <v>800.03</v>
      </c>
      <c r="H83" s="51"/>
      <c r="I83" s="52"/>
      <c r="J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</row>
    <row r="84" spans="1:51" s="3" customFormat="1" ht="31.5" x14ac:dyDescent="0.25">
      <c r="A84" s="249"/>
      <c r="B84" s="249"/>
      <c r="C84" s="133" t="s">
        <v>15</v>
      </c>
      <c r="D84" s="36">
        <f t="shared" si="9"/>
        <v>193855.27029000001</v>
      </c>
      <c r="E84" s="36">
        <f>E81+E66+E54</f>
        <v>32464.744590000002</v>
      </c>
      <c r="F84" s="36">
        <f>F81+F66+F54</f>
        <v>154190.22570000001</v>
      </c>
      <c r="G84" s="36">
        <f t="shared" si="12"/>
        <v>7200.3</v>
      </c>
      <c r="H84" s="53"/>
      <c r="I84" s="54"/>
      <c r="J84" s="61"/>
      <c r="K84" s="38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</row>
    <row r="85" spans="1:51" s="3" customFormat="1" x14ac:dyDescent="0.25">
      <c r="A85" s="249"/>
      <c r="B85" s="249"/>
      <c r="C85" s="133" t="s">
        <v>11</v>
      </c>
      <c r="D85" s="36">
        <f t="shared" si="9"/>
        <v>213757.77721</v>
      </c>
      <c r="E85" s="36">
        <f>E83+E84</f>
        <v>35700.173569999999</v>
      </c>
      <c r="F85" s="36">
        <f t="shared" ref="F85:G85" si="13">F83+F84</f>
        <v>170057.27364</v>
      </c>
      <c r="G85" s="36">
        <f t="shared" si="13"/>
        <v>8000.33</v>
      </c>
      <c r="H85" s="55"/>
      <c r="I85" s="56"/>
      <c r="J85" s="60"/>
      <c r="K85" s="38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</row>
    <row r="86" spans="1:51" s="21" customFormat="1" x14ac:dyDescent="0.25">
      <c r="A86" s="46"/>
      <c r="B86" s="47"/>
      <c r="C86" s="47"/>
      <c r="D86" s="48"/>
      <c r="E86" s="48"/>
      <c r="F86" s="48"/>
      <c r="G86" s="48"/>
      <c r="H86" s="49"/>
      <c r="I86" s="50"/>
      <c r="J86" s="61"/>
    </row>
    <row r="87" spans="1:51" s="17" customFormat="1" ht="27.75" customHeight="1" x14ac:dyDescent="0.25">
      <c r="A87" s="250" t="s">
        <v>56</v>
      </c>
      <c r="B87" s="251"/>
      <c r="C87" s="251"/>
      <c r="D87" s="251"/>
      <c r="E87" s="251"/>
      <c r="F87" s="251"/>
      <c r="G87" s="251"/>
      <c r="H87" s="251"/>
      <c r="I87" s="252"/>
      <c r="J87" s="60"/>
      <c r="K87" s="38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</row>
    <row r="88" spans="1:51" s="3" customFormat="1" ht="27.75" customHeight="1" x14ac:dyDescent="0.25">
      <c r="A88" s="253" t="s">
        <v>43</v>
      </c>
      <c r="B88" s="254"/>
      <c r="C88" s="254"/>
      <c r="D88" s="254"/>
      <c r="E88" s="254"/>
      <c r="F88" s="254"/>
      <c r="G88" s="254"/>
      <c r="H88" s="254"/>
      <c r="I88" s="255"/>
      <c r="J88" s="60"/>
      <c r="K88" s="38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</row>
    <row r="89" spans="1:51" s="3" customFormat="1" ht="63" x14ac:dyDescent="0.25">
      <c r="A89" s="80">
        <v>1</v>
      </c>
      <c r="B89" s="122" t="s">
        <v>0</v>
      </c>
      <c r="C89" s="122" t="s">
        <v>14</v>
      </c>
      <c r="D89" s="32">
        <f>D90+D91+D92+D93</f>
        <v>26126.701639999999</v>
      </c>
      <c r="E89" s="91">
        <f>E90+E91+E92+E93+E94</f>
        <v>12854.739610000001</v>
      </c>
      <c r="F89" s="32">
        <f>F90+F91+F92+F93+F94</f>
        <v>1771.9620300000001</v>
      </c>
      <c r="G89" s="32">
        <f t="shared" ref="G89" si="14">G90+G91+G92+G93+G94</f>
        <v>11500</v>
      </c>
      <c r="H89" s="122" t="s">
        <v>16</v>
      </c>
      <c r="I89" s="122" t="s">
        <v>18</v>
      </c>
      <c r="J89" s="60"/>
      <c r="K89" s="38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</row>
    <row r="90" spans="1:51" ht="63" x14ac:dyDescent="0.25">
      <c r="A90" s="130" t="s">
        <v>40</v>
      </c>
      <c r="B90" s="128" t="s">
        <v>1</v>
      </c>
      <c r="C90" s="128" t="s">
        <v>14</v>
      </c>
      <c r="D90" s="33">
        <f>SUM(E90:G90)</f>
        <v>21296.701639999999</v>
      </c>
      <c r="E90" s="70">
        <f>10992.5+227.23961-45</f>
        <v>11174.739610000001</v>
      </c>
      <c r="F90" s="70">
        <f>728-456.03797</f>
        <v>271.96203000000003</v>
      </c>
      <c r="G90" s="33">
        <v>9850</v>
      </c>
      <c r="H90" s="128" t="s">
        <v>16</v>
      </c>
      <c r="I90" s="128" t="s">
        <v>18</v>
      </c>
      <c r="K90" s="119"/>
      <c r="L90" s="256"/>
      <c r="M90" s="256"/>
    </row>
    <row r="91" spans="1:51" ht="72" x14ac:dyDescent="0.25">
      <c r="A91" s="130" t="s">
        <v>41</v>
      </c>
      <c r="B91" s="128" t="s">
        <v>2</v>
      </c>
      <c r="C91" s="128" t="s">
        <v>14</v>
      </c>
      <c r="D91" s="33">
        <f>SUM(E91:G91)</f>
        <v>4530</v>
      </c>
      <c r="E91" s="77">
        <f>1200+300+30</f>
        <v>1530</v>
      </c>
      <c r="F91" s="70">
        <v>1500</v>
      </c>
      <c r="G91" s="33">
        <v>1500</v>
      </c>
      <c r="H91" s="128" t="s">
        <v>16</v>
      </c>
      <c r="I91" s="128" t="s">
        <v>18</v>
      </c>
      <c r="J91" s="60" t="s">
        <v>124</v>
      </c>
      <c r="K91" s="134"/>
    </row>
    <row r="92" spans="1:51" ht="77.25" customHeight="1" x14ac:dyDescent="0.25">
      <c r="A92" s="130" t="s">
        <v>42</v>
      </c>
      <c r="B92" s="82" t="s">
        <v>67</v>
      </c>
      <c r="C92" s="128" t="s">
        <v>14</v>
      </c>
      <c r="D92" s="33">
        <f>E92+F92+G92</f>
        <v>0</v>
      </c>
      <c r="E92" s="77">
        <v>0</v>
      </c>
      <c r="F92" s="33">
        <v>0</v>
      </c>
      <c r="G92" s="33">
        <v>0</v>
      </c>
      <c r="H92" s="128" t="s">
        <v>16</v>
      </c>
      <c r="I92" s="128" t="s">
        <v>18</v>
      </c>
      <c r="J92" s="60" t="s">
        <v>125</v>
      </c>
    </row>
    <row r="93" spans="1:51" ht="63" x14ac:dyDescent="0.25">
      <c r="A93" s="130" t="s">
        <v>78</v>
      </c>
      <c r="B93" s="82" t="s">
        <v>141</v>
      </c>
      <c r="C93" s="128" t="s">
        <v>14</v>
      </c>
      <c r="D93" s="30">
        <f>E93+F93+G93</f>
        <v>300</v>
      </c>
      <c r="E93" s="70">
        <v>150</v>
      </c>
      <c r="F93" s="30">
        <v>0</v>
      </c>
      <c r="G93" s="30">
        <v>150</v>
      </c>
      <c r="H93" s="126" t="s">
        <v>16</v>
      </c>
      <c r="I93" s="126" t="s">
        <v>18</v>
      </c>
    </row>
    <row r="94" spans="1:51" ht="78.75" customHeight="1" x14ac:dyDescent="0.25">
      <c r="A94" s="130" t="s">
        <v>83</v>
      </c>
      <c r="B94" s="82" t="s">
        <v>164</v>
      </c>
      <c r="C94" s="128" t="s">
        <v>14</v>
      </c>
      <c r="D94" s="30">
        <f>E94+F94+G94</f>
        <v>0</v>
      </c>
      <c r="E94" s="70">
        <v>0</v>
      </c>
      <c r="F94" s="30">
        <v>0</v>
      </c>
      <c r="G94" s="30">
        <v>0</v>
      </c>
      <c r="H94" s="126" t="s">
        <v>16</v>
      </c>
      <c r="I94" s="126" t="s">
        <v>18</v>
      </c>
    </row>
    <row r="95" spans="1:51" s="3" customFormat="1" ht="150" customHeight="1" x14ac:dyDescent="0.25">
      <c r="A95" s="80" t="s">
        <v>38</v>
      </c>
      <c r="B95" s="138" t="s">
        <v>3</v>
      </c>
      <c r="C95" s="138" t="s">
        <v>14</v>
      </c>
      <c r="D95" s="32">
        <f>E95+F95+G95</f>
        <v>1075.5999999999999</v>
      </c>
      <c r="E95" s="32">
        <f>E96+E97+E98+E99+E100+E101+E102+E104+E105+E103</f>
        <v>0</v>
      </c>
      <c r="F95" s="32">
        <f>F96+F97+F98+F99+F100+F101+F102+F104+F105</f>
        <v>0</v>
      </c>
      <c r="G95" s="32">
        <f>G96+G97+G98+G99+G100+G101+G102+G104+G105</f>
        <v>1075.5999999999999</v>
      </c>
      <c r="H95" s="138" t="s">
        <v>16</v>
      </c>
      <c r="I95" s="138" t="s">
        <v>19</v>
      </c>
      <c r="J95" s="60"/>
      <c r="K95" s="38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</row>
    <row r="96" spans="1:51" s="19" customFormat="1" ht="69.75" customHeight="1" x14ac:dyDescent="0.25">
      <c r="A96" s="23" t="s">
        <v>93</v>
      </c>
      <c r="B96" s="82" t="s">
        <v>4</v>
      </c>
      <c r="C96" s="82" t="s">
        <v>14</v>
      </c>
      <c r="D96" s="33">
        <f t="shared" ref="D96:D107" si="15">E96+F96+G96</f>
        <v>0</v>
      </c>
      <c r="E96" s="33">
        <f t="shared" ref="E96:G97" si="16">100-100</f>
        <v>0</v>
      </c>
      <c r="F96" s="77">
        <f t="shared" si="16"/>
        <v>0</v>
      </c>
      <c r="G96" s="33">
        <f t="shared" si="16"/>
        <v>0</v>
      </c>
      <c r="H96" s="82" t="s">
        <v>16</v>
      </c>
      <c r="I96" s="82" t="s">
        <v>4</v>
      </c>
      <c r="J96" s="60" t="s">
        <v>126</v>
      </c>
      <c r="K96" s="256"/>
      <c r="L96" s="256"/>
    </row>
    <row r="97" spans="1:13" s="19" customFormat="1" ht="65.25" customHeight="1" x14ac:dyDescent="0.25">
      <c r="A97" s="23" t="s">
        <v>48</v>
      </c>
      <c r="B97" s="82" t="s">
        <v>5</v>
      </c>
      <c r="C97" s="82" t="s">
        <v>14</v>
      </c>
      <c r="D97" s="33">
        <f t="shared" si="15"/>
        <v>0</v>
      </c>
      <c r="E97" s="33">
        <f t="shared" si="16"/>
        <v>0</v>
      </c>
      <c r="F97" s="77">
        <f t="shared" si="16"/>
        <v>0</v>
      </c>
      <c r="G97" s="33">
        <f t="shared" si="16"/>
        <v>0</v>
      </c>
      <c r="H97" s="82" t="s">
        <v>16</v>
      </c>
      <c r="I97" s="82" t="s">
        <v>20</v>
      </c>
      <c r="J97" s="60" t="s">
        <v>127</v>
      </c>
      <c r="K97" s="139"/>
    </row>
    <row r="98" spans="1:13" s="19" customFormat="1" ht="47.25" x14ac:dyDescent="0.25">
      <c r="A98" s="23" t="s">
        <v>49</v>
      </c>
      <c r="B98" s="82" t="s">
        <v>75</v>
      </c>
      <c r="C98" s="82" t="s">
        <v>14</v>
      </c>
      <c r="D98" s="33">
        <f t="shared" si="15"/>
        <v>0</v>
      </c>
      <c r="E98" s="33">
        <f>2000-2000</f>
        <v>0</v>
      </c>
      <c r="F98" s="77">
        <f>286.5-286.5</f>
        <v>0</v>
      </c>
      <c r="G98" s="33">
        <f>2000-2000</f>
        <v>0</v>
      </c>
      <c r="H98" s="82" t="s">
        <v>16</v>
      </c>
      <c r="I98" s="82" t="s">
        <v>32</v>
      </c>
      <c r="J98" s="60"/>
      <c r="K98" s="139"/>
    </row>
    <row r="99" spans="1:13" s="19" customFormat="1" ht="80.25" customHeight="1" x14ac:dyDescent="0.25">
      <c r="A99" s="23" t="s">
        <v>73</v>
      </c>
      <c r="B99" s="82" t="s">
        <v>82</v>
      </c>
      <c r="C99" s="82" t="s">
        <v>14</v>
      </c>
      <c r="D99" s="33">
        <f t="shared" si="15"/>
        <v>500</v>
      </c>
      <c r="E99" s="30">
        <v>0</v>
      </c>
      <c r="F99" s="77">
        <f>500-500</f>
        <v>0</v>
      </c>
      <c r="G99" s="33">
        <v>500</v>
      </c>
      <c r="H99" s="82" t="s">
        <v>16</v>
      </c>
      <c r="I99" s="82" t="s">
        <v>32</v>
      </c>
      <c r="J99" s="60" t="s">
        <v>113</v>
      </c>
      <c r="K99" s="256"/>
      <c r="L99" s="256"/>
    </row>
    <row r="100" spans="1:13" s="19" customFormat="1" ht="63" customHeight="1" x14ac:dyDescent="0.25">
      <c r="A100" s="23" t="s">
        <v>50</v>
      </c>
      <c r="B100" s="82" t="s">
        <v>84</v>
      </c>
      <c r="C100" s="82" t="s">
        <v>14</v>
      </c>
      <c r="D100" s="33">
        <f t="shared" si="15"/>
        <v>0</v>
      </c>
      <c r="E100" s="34">
        <v>0</v>
      </c>
      <c r="F100" s="34">
        <v>0</v>
      </c>
      <c r="G100" s="34">
        <v>0</v>
      </c>
      <c r="H100" s="82" t="s">
        <v>16</v>
      </c>
      <c r="I100" s="82" t="s">
        <v>20</v>
      </c>
      <c r="J100" s="60" t="s">
        <v>128</v>
      </c>
      <c r="K100" s="139"/>
    </row>
    <row r="101" spans="1:13" s="19" customFormat="1" ht="47.25" x14ac:dyDescent="0.25">
      <c r="A101" s="23" t="s">
        <v>74</v>
      </c>
      <c r="B101" s="82" t="s">
        <v>151</v>
      </c>
      <c r="C101" s="128" t="s">
        <v>14</v>
      </c>
      <c r="D101" s="33">
        <f t="shared" si="15"/>
        <v>0</v>
      </c>
      <c r="E101" s="34">
        <f>5000-5000</f>
        <v>0</v>
      </c>
      <c r="F101" s="34">
        <v>0</v>
      </c>
      <c r="G101" s="34">
        <v>0</v>
      </c>
      <c r="H101" s="135" t="s">
        <v>16</v>
      </c>
      <c r="I101" s="82" t="s">
        <v>32</v>
      </c>
      <c r="J101" s="60"/>
      <c r="K101" s="139"/>
    </row>
    <row r="102" spans="1:13" s="26" customFormat="1" ht="79.5" customHeight="1" x14ac:dyDescent="0.25">
      <c r="A102" s="23" t="s">
        <v>76</v>
      </c>
      <c r="B102" s="128" t="s">
        <v>161</v>
      </c>
      <c r="C102" s="82" t="s">
        <v>14</v>
      </c>
      <c r="D102" s="33">
        <f t="shared" si="15"/>
        <v>0</v>
      </c>
      <c r="E102" s="34">
        <f>5000-5000</f>
        <v>0</v>
      </c>
      <c r="F102" s="34">
        <v>0</v>
      </c>
      <c r="G102" s="34">
        <v>0</v>
      </c>
      <c r="H102" s="82" t="s">
        <v>16</v>
      </c>
      <c r="I102" s="82" t="s">
        <v>20</v>
      </c>
      <c r="J102" s="65" t="s">
        <v>120</v>
      </c>
      <c r="K102" s="139"/>
    </row>
    <row r="103" spans="1:13" s="26" customFormat="1" ht="56.25" customHeight="1" x14ac:dyDescent="0.25">
      <c r="A103" s="23" t="s">
        <v>158</v>
      </c>
      <c r="B103" s="129" t="s">
        <v>162</v>
      </c>
      <c r="C103" s="82" t="s">
        <v>14</v>
      </c>
      <c r="D103" s="33">
        <f t="shared" si="15"/>
        <v>0</v>
      </c>
      <c r="E103" s="34">
        <f>5000-5000</f>
        <v>0</v>
      </c>
      <c r="F103" s="34">
        <v>0</v>
      </c>
      <c r="G103" s="34">
        <v>0</v>
      </c>
      <c r="H103" s="82" t="s">
        <v>16</v>
      </c>
      <c r="I103" s="82" t="s">
        <v>20</v>
      </c>
      <c r="J103" s="65"/>
      <c r="K103" s="139"/>
    </row>
    <row r="104" spans="1:13" s="26" customFormat="1" ht="47.25" customHeight="1" x14ac:dyDescent="0.25">
      <c r="A104" s="23" t="s">
        <v>159</v>
      </c>
      <c r="B104" s="129" t="s">
        <v>152</v>
      </c>
      <c r="C104" s="128" t="s">
        <v>14</v>
      </c>
      <c r="D104" s="33">
        <f t="shared" si="15"/>
        <v>0</v>
      </c>
      <c r="E104" s="34">
        <f>6000-6000</f>
        <v>0</v>
      </c>
      <c r="F104" s="34">
        <v>0</v>
      </c>
      <c r="G104" s="34">
        <v>0</v>
      </c>
      <c r="H104" s="135" t="s">
        <v>16</v>
      </c>
      <c r="I104" s="135" t="s">
        <v>32</v>
      </c>
      <c r="J104" s="65" t="s">
        <v>129</v>
      </c>
      <c r="K104" s="139"/>
    </row>
    <row r="105" spans="1:13" s="19" customFormat="1" ht="63" x14ac:dyDescent="0.25">
      <c r="A105" s="23" t="s">
        <v>160</v>
      </c>
      <c r="B105" s="71" t="s">
        <v>51</v>
      </c>
      <c r="C105" s="125" t="s">
        <v>14</v>
      </c>
      <c r="D105" s="30">
        <f t="shared" si="15"/>
        <v>575.6</v>
      </c>
      <c r="E105" s="31">
        <f>15000-15000</f>
        <v>0</v>
      </c>
      <c r="F105" s="78">
        <v>0</v>
      </c>
      <c r="G105" s="34">
        <f>15000-14000-411-13.4</f>
        <v>575.6</v>
      </c>
      <c r="H105" s="125" t="s">
        <v>16</v>
      </c>
      <c r="I105" s="125" t="s">
        <v>20</v>
      </c>
      <c r="J105" s="69"/>
      <c r="K105" s="242"/>
      <c r="L105" s="242"/>
      <c r="M105" s="242"/>
    </row>
    <row r="106" spans="1:13" s="21" customFormat="1" ht="56.45" customHeight="1" x14ac:dyDescent="0.25">
      <c r="A106" s="243" t="s">
        <v>39</v>
      </c>
      <c r="B106" s="236" t="s">
        <v>103</v>
      </c>
      <c r="C106" s="138" t="s">
        <v>14</v>
      </c>
      <c r="D106" s="32">
        <f t="shared" si="15"/>
        <v>0</v>
      </c>
      <c r="E106" s="40">
        <f>1000-1000</f>
        <v>0</v>
      </c>
      <c r="F106" s="40">
        <f>1000-1000</f>
        <v>0</v>
      </c>
      <c r="G106" s="40">
        <f>1000-1000</f>
        <v>0</v>
      </c>
      <c r="H106" s="239" t="s">
        <v>16</v>
      </c>
      <c r="I106" s="239" t="s">
        <v>32</v>
      </c>
      <c r="J106" s="60"/>
      <c r="K106" s="38"/>
    </row>
    <row r="107" spans="1:13" s="21" customFormat="1" ht="56.45" customHeight="1" x14ac:dyDescent="0.25">
      <c r="A107" s="244"/>
      <c r="B107" s="237"/>
      <c r="C107" s="138" t="s">
        <v>90</v>
      </c>
      <c r="D107" s="32">
        <f t="shared" si="15"/>
        <v>0</v>
      </c>
      <c r="E107" s="40">
        <v>0</v>
      </c>
      <c r="F107" s="40">
        <v>0</v>
      </c>
      <c r="G107" s="40">
        <v>0</v>
      </c>
      <c r="H107" s="240"/>
      <c r="I107" s="240"/>
      <c r="J107" s="60"/>
      <c r="K107" s="38"/>
    </row>
    <row r="108" spans="1:13" s="21" customFormat="1" ht="46.5" customHeight="1" x14ac:dyDescent="0.25">
      <c r="A108" s="245"/>
      <c r="B108" s="238"/>
      <c r="C108" s="138" t="s">
        <v>11</v>
      </c>
      <c r="D108" s="32">
        <f>D106+D107</f>
        <v>0</v>
      </c>
      <c r="E108" s="40">
        <f>E106+E107</f>
        <v>0</v>
      </c>
      <c r="F108" s="40">
        <f t="shared" ref="F108:G108" si="17">F106+F107</f>
        <v>0</v>
      </c>
      <c r="G108" s="40">
        <f t="shared" si="17"/>
        <v>0</v>
      </c>
      <c r="H108" s="240"/>
      <c r="I108" s="240"/>
      <c r="J108" s="60"/>
      <c r="K108" s="38"/>
    </row>
    <row r="109" spans="1:13" s="21" customFormat="1" ht="38.25" hidden="1" customHeight="1" x14ac:dyDescent="0.25">
      <c r="A109" s="246" t="s">
        <v>147</v>
      </c>
      <c r="B109" s="229"/>
      <c r="C109" s="126" t="s">
        <v>14</v>
      </c>
      <c r="D109" s="77">
        <f>E109+F109+G109</f>
        <v>0</v>
      </c>
      <c r="E109" s="78"/>
      <c r="F109" s="78"/>
      <c r="G109" s="78"/>
      <c r="H109" s="240"/>
      <c r="I109" s="240"/>
      <c r="J109" s="60"/>
      <c r="K109" s="103"/>
    </row>
    <row r="110" spans="1:13" s="21" customFormat="1" ht="37.5" hidden="1" customHeight="1" x14ac:dyDescent="0.25">
      <c r="A110" s="247"/>
      <c r="B110" s="230"/>
      <c r="C110" s="126" t="s">
        <v>90</v>
      </c>
      <c r="D110" s="77">
        <f>E110+F110+G110</f>
        <v>0</v>
      </c>
      <c r="E110" s="78"/>
      <c r="F110" s="78"/>
      <c r="G110" s="78"/>
      <c r="H110" s="240"/>
      <c r="I110" s="240"/>
      <c r="J110" s="60"/>
      <c r="K110" s="38"/>
    </row>
    <row r="111" spans="1:13" s="21" customFormat="1" ht="23.25" hidden="1" customHeight="1" x14ac:dyDescent="0.25">
      <c r="A111" s="248"/>
      <c r="B111" s="231"/>
      <c r="C111" s="126" t="s">
        <v>11</v>
      </c>
      <c r="D111" s="77">
        <f>D109+D110</f>
        <v>0</v>
      </c>
      <c r="E111" s="78"/>
      <c r="F111" s="78"/>
      <c r="G111" s="78"/>
      <c r="H111" s="240"/>
      <c r="I111" s="240"/>
      <c r="J111" s="60"/>
      <c r="K111" s="38"/>
    </row>
    <row r="112" spans="1:13" s="21" customFormat="1" ht="31.5" hidden="1" customHeight="1" x14ac:dyDescent="0.25">
      <c r="A112" s="246" t="s">
        <v>52</v>
      </c>
      <c r="B112" s="209"/>
      <c r="C112" s="128" t="s">
        <v>14</v>
      </c>
      <c r="D112" s="30">
        <f t="shared" ref="D112:D114" si="18">E112+F112+G112</f>
        <v>0</v>
      </c>
      <c r="E112" s="31"/>
      <c r="F112" s="34"/>
      <c r="G112" s="34"/>
      <c r="H112" s="240"/>
      <c r="I112" s="240"/>
      <c r="J112" s="60"/>
      <c r="K112" s="38"/>
    </row>
    <row r="113" spans="1:51" s="21" customFormat="1" ht="36.75" hidden="1" customHeight="1" x14ac:dyDescent="0.25">
      <c r="A113" s="247"/>
      <c r="B113" s="210"/>
      <c r="C113" s="128" t="s">
        <v>90</v>
      </c>
      <c r="D113" s="30">
        <f t="shared" si="18"/>
        <v>0</v>
      </c>
      <c r="E113" s="31"/>
      <c r="F113" s="34"/>
      <c r="G113" s="34"/>
      <c r="H113" s="240"/>
      <c r="I113" s="240"/>
      <c r="J113" s="60" t="s">
        <v>135</v>
      </c>
      <c r="K113" s="38"/>
    </row>
    <row r="114" spans="1:51" s="21" customFormat="1" ht="27.75" hidden="1" customHeight="1" x14ac:dyDescent="0.25">
      <c r="A114" s="248"/>
      <c r="B114" s="211"/>
      <c r="C114" s="128" t="s">
        <v>11</v>
      </c>
      <c r="D114" s="30">
        <f t="shared" si="18"/>
        <v>0</v>
      </c>
      <c r="E114" s="31"/>
      <c r="F114" s="34"/>
      <c r="G114" s="34"/>
      <c r="H114" s="241"/>
      <c r="I114" s="241"/>
      <c r="J114" s="60"/>
      <c r="K114" s="38"/>
    </row>
    <row r="115" spans="1:51" s="21" customFormat="1" ht="31.5" customHeight="1" x14ac:dyDescent="0.25">
      <c r="A115" s="164" t="s">
        <v>46</v>
      </c>
      <c r="B115" s="235" t="s">
        <v>86</v>
      </c>
      <c r="C115" s="138" t="s">
        <v>14</v>
      </c>
      <c r="D115" s="32">
        <f>E115+F115+G115</f>
        <v>157.9</v>
      </c>
      <c r="E115" s="32">
        <f>157.9</f>
        <v>157.9</v>
      </c>
      <c r="F115" s="32">
        <v>0</v>
      </c>
      <c r="G115" s="32">
        <v>0</v>
      </c>
      <c r="H115" s="236" t="s">
        <v>16</v>
      </c>
      <c r="I115" s="236" t="s">
        <v>21</v>
      </c>
      <c r="J115" s="60"/>
      <c r="K115" s="38"/>
    </row>
    <row r="116" spans="1:51" s="21" customFormat="1" ht="31.5" x14ac:dyDescent="0.25">
      <c r="A116" s="164"/>
      <c r="B116" s="235"/>
      <c r="C116" s="138" t="s">
        <v>15</v>
      </c>
      <c r="D116" s="32">
        <f t="shared" ref="D116:D120" si="19">E116+F116+G116</f>
        <v>3000</v>
      </c>
      <c r="E116" s="32">
        <v>3000</v>
      </c>
      <c r="F116" s="32">
        <v>0</v>
      </c>
      <c r="G116" s="32">
        <v>0</v>
      </c>
      <c r="H116" s="237"/>
      <c r="I116" s="237"/>
      <c r="J116" s="60"/>
      <c r="K116" s="38"/>
    </row>
    <row r="117" spans="1:51" s="21" customFormat="1" x14ac:dyDescent="0.25">
      <c r="A117" s="164"/>
      <c r="B117" s="235"/>
      <c r="C117" s="138" t="s">
        <v>11</v>
      </c>
      <c r="D117" s="32">
        <f t="shared" si="19"/>
        <v>3157.9</v>
      </c>
      <c r="E117" s="32">
        <f>E115+E116</f>
        <v>3157.9</v>
      </c>
      <c r="F117" s="32">
        <f t="shared" ref="F117" si="20">F115+F116</f>
        <v>0</v>
      </c>
      <c r="G117" s="32">
        <v>0</v>
      </c>
      <c r="H117" s="238"/>
      <c r="I117" s="238"/>
      <c r="J117" s="60"/>
      <c r="K117" s="38"/>
    </row>
    <row r="118" spans="1:51" s="19" customFormat="1" ht="31.5" x14ac:dyDescent="0.25">
      <c r="A118" s="206" t="s">
        <v>53</v>
      </c>
      <c r="B118" s="239" t="s">
        <v>154</v>
      </c>
      <c r="C118" s="82" t="s">
        <v>14</v>
      </c>
      <c r="D118" s="33">
        <f t="shared" si="19"/>
        <v>157.9</v>
      </c>
      <c r="E118" s="33">
        <v>157.9</v>
      </c>
      <c r="F118" s="34">
        <v>0</v>
      </c>
      <c r="G118" s="34">
        <v>0</v>
      </c>
      <c r="H118" s="239" t="s">
        <v>16</v>
      </c>
      <c r="I118" s="239" t="s">
        <v>21</v>
      </c>
      <c r="J118" s="60"/>
      <c r="K118" s="139"/>
    </row>
    <row r="119" spans="1:51" s="19" customFormat="1" ht="36" x14ac:dyDescent="0.25">
      <c r="A119" s="207"/>
      <c r="B119" s="240"/>
      <c r="C119" s="82" t="s">
        <v>15</v>
      </c>
      <c r="D119" s="33">
        <f t="shared" si="19"/>
        <v>3000</v>
      </c>
      <c r="E119" s="33">
        <v>3000</v>
      </c>
      <c r="F119" s="34">
        <v>0</v>
      </c>
      <c r="G119" s="34">
        <v>0</v>
      </c>
      <c r="H119" s="240"/>
      <c r="I119" s="240"/>
      <c r="J119" s="60" t="s">
        <v>119</v>
      </c>
      <c r="K119" s="139"/>
    </row>
    <row r="120" spans="1:51" ht="15" customHeight="1" x14ac:dyDescent="0.25">
      <c r="A120" s="208"/>
      <c r="B120" s="241"/>
      <c r="C120" s="82" t="s">
        <v>11</v>
      </c>
      <c r="D120" s="33">
        <f t="shared" si="19"/>
        <v>3157.9</v>
      </c>
      <c r="E120" s="33">
        <v>3157.9</v>
      </c>
      <c r="F120" s="34">
        <f t="shared" ref="F120:G120" si="21">F118+F119</f>
        <v>0</v>
      </c>
      <c r="G120" s="34">
        <f t="shared" si="21"/>
        <v>0</v>
      </c>
      <c r="H120" s="241"/>
      <c r="I120" s="241"/>
    </row>
    <row r="121" spans="1:51" ht="75.75" hidden="1" customHeight="1" x14ac:dyDescent="0.25">
      <c r="A121" s="89" t="s">
        <v>47</v>
      </c>
      <c r="B121" s="90" t="s">
        <v>6</v>
      </c>
      <c r="C121" s="90" t="s">
        <v>14</v>
      </c>
      <c r="D121" s="86">
        <f>E121+F121+G121</f>
        <v>0</v>
      </c>
      <c r="E121" s="86">
        <f t="shared" ref="E121:G122" si="22">1000-1000</f>
        <v>0</v>
      </c>
      <c r="F121" s="86">
        <f t="shared" si="22"/>
        <v>0</v>
      </c>
      <c r="G121" s="86">
        <f t="shared" si="22"/>
        <v>0</v>
      </c>
      <c r="H121" s="90" t="s">
        <v>16</v>
      </c>
      <c r="I121" s="90" t="s">
        <v>21</v>
      </c>
    </row>
    <row r="122" spans="1:51" ht="78.75" hidden="1" customHeight="1" x14ac:dyDescent="0.25">
      <c r="A122" s="88" t="s">
        <v>57</v>
      </c>
      <c r="B122" s="87" t="s">
        <v>7</v>
      </c>
      <c r="C122" s="87" t="s">
        <v>14</v>
      </c>
      <c r="D122" s="85">
        <f>E122+F122+G122</f>
        <v>0</v>
      </c>
      <c r="E122" s="85">
        <f t="shared" si="22"/>
        <v>0</v>
      </c>
      <c r="F122" s="85">
        <f t="shared" si="22"/>
        <v>0</v>
      </c>
      <c r="G122" s="85">
        <f t="shared" si="22"/>
        <v>0</v>
      </c>
      <c r="H122" s="87" t="s">
        <v>16</v>
      </c>
      <c r="I122" s="87" t="s">
        <v>21</v>
      </c>
    </row>
    <row r="123" spans="1:51" s="3" customFormat="1" ht="31.5" hidden="1" x14ac:dyDescent="0.25">
      <c r="A123" s="202" t="s">
        <v>47</v>
      </c>
      <c r="B123" s="225" t="s">
        <v>114</v>
      </c>
      <c r="C123" s="136" t="s">
        <v>14</v>
      </c>
      <c r="D123" s="24">
        <f>E123+F123+G123</f>
        <v>0</v>
      </c>
      <c r="E123" s="24">
        <v>0</v>
      </c>
      <c r="F123" s="24">
        <v>0</v>
      </c>
      <c r="G123" s="24">
        <v>0</v>
      </c>
      <c r="H123" s="225" t="s">
        <v>17</v>
      </c>
      <c r="I123" s="225" t="s">
        <v>22</v>
      </c>
      <c r="J123" s="66"/>
      <c r="K123" s="38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</row>
    <row r="124" spans="1:51" s="3" customFormat="1" ht="31.5" hidden="1" x14ac:dyDescent="0.25">
      <c r="A124" s="202"/>
      <c r="B124" s="225"/>
      <c r="C124" s="136" t="s">
        <v>15</v>
      </c>
      <c r="D124" s="24">
        <f t="shared" ref="D124:D130" si="23">E124+F124+G124</f>
        <v>0</v>
      </c>
      <c r="E124" s="24">
        <v>0</v>
      </c>
      <c r="F124" s="24">
        <v>0</v>
      </c>
      <c r="G124" s="24">
        <v>0</v>
      </c>
      <c r="H124" s="225"/>
      <c r="I124" s="225"/>
      <c r="J124" s="66"/>
      <c r="K124" s="38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</row>
    <row r="125" spans="1:51" s="3" customFormat="1" ht="45.75" hidden="1" customHeight="1" x14ac:dyDescent="0.25">
      <c r="A125" s="202"/>
      <c r="B125" s="225"/>
      <c r="C125" s="136" t="s">
        <v>11</v>
      </c>
      <c r="D125" s="24">
        <f>D123+D124</f>
        <v>0</v>
      </c>
      <c r="E125" s="24">
        <f>E123+E124</f>
        <v>0</v>
      </c>
      <c r="F125" s="24">
        <f>F123+F124</f>
        <v>0</v>
      </c>
      <c r="G125" s="24">
        <f>G123+G124</f>
        <v>0</v>
      </c>
      <c r="H125" s="225"/>
      <c r="I125" s="225"/>
      <c r="J125" s="66"/>
      <c r="K125" s="38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</row>
    <row r="126" spans="1:51" s="3" customFormat="1" ht="35.25" hidden="1" customHeight="1" x14ac:dyDescent="0.25">
      <c r="A126" s="226" t="s">
        <v>57</v>
      </c>
      <c r="B126" s="229" t="s">
        <v>155</v>
      </c>
      <c r="C126" s="126" t="s">
        <v>14</v>
      </c>
      <c r="D126" s="70">
        <f>E126+F126+G126</f>
        <v>0</v>
      </c>
      <c r="E126" s="70">
        <f>5581.3-5581.3</f>
        <v>0</v>
      </c>
      <c r="F126" s="70">
        <v>0</v>
      </c>
      <c r="G126" s="70">
        <v>0</v>
      </c>
      <c r="H126" s="229" t="s">
        <v>17</v>
      </c>
      <c r="I126" s="232" t="s">
        <v>22</v>
      </c>
      <c r="J126" s="67"/>
      <c r="K126" s="38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</row>
    <row r="127" spans="1:51" s="3" customFormat="1" ht="33.75" hidden="1" customHeight="1" x14ac:dyDescent="0.25">
      <c r="A127" s="227"/>
      <c r="B127" s="230"/>
      <c r="C127" s="126" t="s">
        <v>15</v>
      </c>
      <c r="D127" s="70">
        <f t="shared" ref="D127:D128" si="24">E127+F127+G127</f>
        <v>0</v>
      </c>
      <c r="E127" s="70">
        <v>0</v>
      </c>
      <c r="F127" s="70">
        <v>0</v>
      </c>
      <c r="G127" s="70">
        <v>0</v>
      </c>
      <c r="H127" s="230"/>
      <c r="I127" s="233"/>
      <c r="J127" s="67"/>
      <c r="K127" s="38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</row>
    <row r="128" spans="1:51" s="3" customFormat="1" ht="30.75" hidden="1" customHeight="1" x14ac:dyDescent="0.25">
      <c r="A128" s="228"/>
      <c r="B128" s="231"/>
      <c r="C128" s="126" t="s">
        <v>11</v>
      </c>
      <c r="D128" s="70">
        <f t="shared" si="24"/>
        <v>0</v>
      </c>
      <c r="E128" s="70">
        <f>E126+E127</f>
        <v>0</v>
      </c>
      <c r="F128" s="70">
        <v>0</v>
      </c>
      <c r="G128" s="70">
        <v>0</v>
      </c>
      <c r="H128" s="231"/>
      <c r="I128" s="234"/>
      <c r="J128" s="67"/>
      <c r="K128" s="38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</row>
    <row r="129" spans="1:51" s="3" customFormat="1" ht="127.5" customHeight="1" x14ac:dyDescent="0.25">
      <c r="A129" s="132" t="s">
        <v>192</v>
      </c>
      <c r="B129" s="121" t="s">
        <v>194</v>
      </c>
      <c r="C129" s="122" t="s">
        <v>14</v>
      </c>
      <c r="D129" s="11">
        <f>E129+F129+G129</f>
        <v>4022</v>
      </c>
      <c r="E129" s="24">
        <v>4022</v>
      </c>
      <c r="F129" s="24">
        <v>0</v>
      </c>
      <c r="G129" s="11">
        <v>0</v>
      </c>
      <c r="H129" s="122" t="s">
        <v>87</v>
      </c>
      <c r="I129" s="122" t="s">
        <v>22</v>
      </c>
      <c r="J129" s="67"/>
      <c r="K129" s="212"/>
      <c r="L129" s="212"/>
      <c r="M129" s="212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</row>
    <row r="130" spans="1:51" s="3" customFormat="1" ht="141.75" x14ac:dyDescent="0.25">
      <c r="A130" s="137" t="s">
        <v>193</v>
      </c>
      <c r="B130" s="122" t="s">
        <v>65</v>
      </c>
      <c r="C130" s="122" t="s">
        <v>14</v>
      </c>
      <c r="D130" s="11">
        <f t="shared" si="23"/>
        <v>204700</v>
      </c>
      <c r="E130" s="24">
        <v>65500</v>
      </c>
      <c r="F130" s="24">
        <v>68900</v>
      </c>
      <c r="G130" s="11">
        <v>70300</v>
      </c>
      <c r="H130" s="122" t="s">
        <v>87</v>
      </c>
      <c r="I130" s="122" t="s">
        <v>22</v>
      </c>
      <c r="J130" s="60"/>
      <c r="K130" s="38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</row>
    <row r="131" spans="1:51" s="3" customFormat="1" ht="31.5" x14ac:dyDescent="0.25">
      <c r="A131" s="213" t="s">
        <v>58</v>
      </c>
      <c r="B131" s="214"/>
      <c r="C131" s="14" t="s">
        <v>14</v>
      </c>
      <c r="D131" s="29">
        <f>E131+F131+G131</f>
        <v>236082.20164000001</v>
      </c>
      <c r="E131" s="29">
        <f>E89+E95+E106+E115+E121+E123+E130+E129</f>
        <v>82534.639609999998</v>
      </c>
      <c r="F131" s="29">
        <f>F89+F95+F106+F115+F121+F123+F130</f>
        <v>70671.962029999995</v>
      </c>
      <c r="G131" s="29">
        <f>G89+G95+G106+G115+G121+G123+G130</f>
        <v>82875.600000000006</v>
      </c>
      <c r="H131" s="198"/>
      <c r="I131" s="198"/>
      <c r="J131" s="60"/>
      <c r="K131" s="38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</row>
    <row r="132" spans="1:51" s="3" customFormat="1" ht="31.5" x14ac:dyDescent="0.25">
      <c r="A132" s="215"/>
      <c r="B132" s="216"/>
      <c r="C132" s="14" t="s">
        <v>90</v>
      </c>
      <c r="D132" s="29">
        <f t="shared" ref="D132:D134" si="25">E132+F132+G132</f>
        <v>0</v>
      </c>
      <c r="E132" s="29">
        <f>E107</f>
        <v>0</v>
      </c>
      <c r="F132" s="29">
        <f t="shared" ref="F132:G132" si="26">F107</f>
        <v>0</v>
      </c>
      <c r="G132" s="29">
        <f t="shared" si="26"/>
        <v>0</v>
      </c>
      <c r="H132" s="199"/>
      <c r="I132" s="199"/>
      <c r="J132" s="60"/>
      <c r="K132" s="38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</row>
    <row r="133" spans="1:51" s="3" customFormat="1" ht="31.5" x14ac:dyDescent="0.25">
      <c r="A133" s="215"/>
      <c r="B133" s="216"/>
      <c r="C133" s="14" t="s">
        <v>15</v>
      </c>
      <c r="D133" s="29">
        <f t="shared" si="25"/>
        <v>3000</v>
      </c>
      <c r="E133" s="29">
        <f>E124+E116</f>
        <v>3000</v>
      </c>
      <c r="F133" s="29">
        <f t="shared" ref="F133:G133" si="27">F124+F116</f>
        <v>0</v>
      </c>
      <c r="G133" s="29">
        <f t="shared" si="27"/>
        <v>0</v>
      </c>
      <c r="H133" s="199"/>
      <c r="I133" s="199"/>
      <c r="J133" s="60"/>
      <c r="K133" s="38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</row>
    <row r="134" spans="1:51" s="3" customFormat="1" ht="29.25" customHeight="1" x14ac:dyDescent="0.25">
      <c r="A134" s="217"/>
      <c r="B134" s="218"/>
      <c r="C134" s="14" t="s">
        <v>11</v>
      </c>
      <c r="D134" s="29">
        <f t="shared" si="25"/>
        <v>239082.20164000001</v>
      </c>
      <c r="E134" s="29">
        <f>E131+E132+E133</f>
        <v>85534.639609999998</v>
      </c>
      <c r="F134" s="29">
        <f t="shared" ref="F134:G134" si="28">F131+F132+F133</f>
        <v>70671.962029999995</v>
      </c>
      <c r="G134" s="29">
        <f t="shared" si="28"/>
        <v>82875.600000000006</v>
      </c>
      <c r="H134" s="200"/>
      <c r="I134" s="200"/>
      <c r="J134" s="60"/>
      <c r="K134" s="38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</row>
    <row r="135" spans="1:51" s="4" customFormat="1" ht="29.25" customHeight="1" x14ac:dyDescent="0.25">
      <c r="A135" s="180" t="s">
        <v>44</v>
      </c>
      <c r="B135" s="181"/>
      <c r="C135" s="181"/>
      <c r="D135" s="181"/>
      <c r="E135" s="181"/>
      <c r="F135" s="181"/>
      <c r="G135" s="181"/>
      <c r="H135" s="181"/>
      <c r="I135" s="182"/>
      <c r="J135" s="65"/>
      <c r="K135" s="39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</row>
    <row r="136" spans="1:51" s="13" customFormat="1" ht="75" customHeight="1" x14ac:dyDescent="0.25">
      <c r="A136" s="137" t="s">
        <v>37</v>
      </c>
      <c r="B136" s="122" t="s">
        <v>24</v>
      </c>
      <c r="C136" s="122" t="s">
        <v>14</v>
      </c>
      <c r="D136" s="11">
        <f t="shared" ref="D136:D142" si="29">E136+F136+G136</f>
        <v>10470</v>
      </c>
      <c r="E136" s="24">
        <f>E137+E138+E139+E141+E140+E142</f>
        <v>3143</v>
      </c>
      <c r="F136" s="11">
        <f t="shared" ref="F136:G136" si="30">F137+F138+F139+F141+F140+F142</f>
        <v>0</v>
      </c>
      <c r="G136" s="11">
        <f t="shared" si="30"/>
        <v>7327</v>
      </c>
      <c r="H136" s="122" t="s">
        <v>16</v>
      </c>
      <c r="I136" s="122" t="s">
        <v>27</v>
      </c>
      <c r="J136" s="65"/>
      <c r="K136" s="140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</row>
    <row r="137" spans="1:51" s="4" customFormat="1" ht="94.5" x14ac:dyDescent="0.25">
      <c r="A137" s="124" t="s">
        <v>40</v>
      </c>
      <c r="B137" s="128" t="s">
        <v>35</v>
      </c>
      <c r="C137" s="128" t="s">
        <v>14</v>
      </c>
      <c r="D137" s="30">
        <f t="shared" si="29"/>
        <v>3308</v>
      </c>
      <c r="E137" s="77">
        <v>1381</v>
      </c>
      <c r="F137" s="30">
        <v>0</v>
      </c>
      <c r="G137" s="30">
        <v>1927</v>
      </c>
      <c r="H137" s="128" t="s">
        <v>16</v>
      </c>
      <c r="I137" s="128" t="s">
        <v>28</v>
      </c>
      <c r="J137" s="65" t="s">
        <v>130</v>
      </c>
      <c r="K137" s="39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</row>
    <row r="138" spans="1:51" s="4" customFormat="1" ht="45.75" customHeight="1" x14ac:dyDescent="0.25">
      <c r="A138" s="130" t="s">
        <v>41</v>
      </c>
      <c r="B138" s="128" t="s">
        <v>71</v>
      </c>
      <c r="C138" s="128" t="s">
        <v>14</v>
      </c>
      <c r="D138" s="30">
        <f t="shared" si="29"/>
        <v>0</v>
      </c>
      <c r="E138" s="77">
        <v>0</v>
      </c>
      <c r="F138" s="30">
        <v>0</v>
      </c>
      <c r="G138" s="30">
        <v>0</v>
      </c>
      <c r="H138" s="128" t="s">
        <v>16</v>
      </c>
      <c r="I138" s="128" t="s">
        <v>28</v>
      </c>
      <c r="J138" s="65"/>
      <c r="K138" s="39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</row>
    <row r="139" spans="1:51" s="4" customFormat="1" ht="50.25" customHeight="1" x14ac:dyDescent="0.25">
      <c r="A139" s="130" t="s">
        <v>42</v>
      </c>
      <c r="B139" s="128" t="s">
        <v>23</v>
      </c>
      <c r="C139" s="128" t="s">
        <v>14</v>
      </c>
      <c r="D139" s="30">
        <f t="shared" si="29"/>
        <v>1400</v>
      </c>
      <c r="E139" s="70">
        <v>500</v>
      </c>
      <c r="F139" s="30">
        <v>0</v>
      </c>
      <c r="G139" s="30">
        <v>900</v>
      </c>
      <c r="H139" s="128" t="s">
        <v>16</v>
      </c>
      <c r="I139" s="128" t="s">
        <v>28</v>
      </c>
      <c r="J139" s="65" t="s">
        <v>133</v>
      </c>
      <c r="K139" s="39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</row>
    <row r="140" spans="1:51" s="79" customFormat="1" ht="66.75" customHeight="1" x14ac:dyDescent="0.25">
      <c r="A140" s="130" t="s">
        <v>78</v>
      </c>
      <c r="B140" s="128" t="s">
        <v>157</v>
      </c>
      <c r="C140" s="128" t="s">
        <v>14</v>
      </c>
      <c r="D140" s="30">
        <f t="shared" si="29"/>
        <v>5262</v>
      </c>
      <c r="E140" s="77">
        <v>762</v>
      </c>
      <c r="F140" s="30">
        <v>0</v>
      </c>
      <c r="G140" s="30">
        <v>4500</v>
      </c>
      <c r="H140" s="128" t="s">
        <v>16</v>
      </c>
      <c r="I140" s="128" t="s">
        <v>28</v>
      </c>
      <c r="J140" s="68" t="s">
        <v>132</v>
      </c>
      <c r="K140" s="104"/>
    </row>
    <row r="141" spans="1:51" s="79" customFormat="1" ht="63" x14ac:dyDescent="0.25">
      <c r="A141" s="130" t="s">
        <v>83</v>
      </c>
      <c r="B141" s="128" t="s">
        <v>156</v>
      </c>
      <c r="C141" s="128" t="s">
        <v>14</v>
      </c>
      <c r="D141" s="30">
        <f t="shared" si="29"/>
        <v>500</v>
      </c>
      <c r="E141" s="77">
        <v>500</v>
      </c>
      <c r="F141" s="30">
        <v>0</v>
      </c>
      <c r="G141" s="33">
        <v>0</v>
      </c>
      <c r="H141" s="128" t="s">
        <v>16</v>
      </c>
      <c r="I141" s="128" t="s">
        <v>20</v>
      </c>
      <c r="J141" s="65"/>
      <c r="K141" s="39"/>
    </row>
    <row r="142" spans="1:51" s="79" customFormat="1" ht="122.25" customHeight="1" x14ac:dyDescent="0.25">
      <c r="A142" s="124" t="s">
        <v>108</v>
      </c>
      <c r="B142" s="128" t="s">
        <v>109</v>
      </c>
      <c r="C142" s="128" t="s">
        <v>14</v>
      </c>
      <c r="D142" s="30">
        <f t="shared" si="29"/>
        <v>0</v>
      </c>
      <c r="E142" s="70">
        <v>0</v>
      </c>
      <c r="F142" s="30">
        <v>0</v>
      </c>
      <c r="G142" s="30">
        <v>0</v>
      </c>
      <c r="H142" s="126" t="s">
        <v>107</v>
      </c>
      <c r="I142" s="126" t="s">
        <v>20</v>
      </c>
      <c r="J142" s="65"/>
      <c r="K142" s="39"/>
    </row>
    <row r="143" spans="1:51" s="79" customFormat="1" ht="32.25" customHeight="1" x14ac:dyDescent="0.25">
      <c r="A143" s="219" t="s">
        <v>38</v>
      </c>
      <c r="B143" s="222" t="s">
        <v>114</v>
      </c>
      <c r="C143" s="122" t="s">
        <v>14</v>
      </c>
      <c r="D143" s="11">
        <f>E143+F143+G143</f>
        <v>201.4</v>
      </c>
      <c r="E143" s="24">
        <v>201.4</v>
      </c>
      <c r="F143" s="11">
        <v>0</v>
      </c>
      <c r="G143" s="11">
        <v>0</v>
      </c>
      <c r="H143" s="222" t="s">
        <v>107</v>
      </c>
      <c r="I143" s="222" t="s">
        <v>20</v>
      </c>
      <c r="J143" s="65"/>
      <c r="K143" s="39"/>
    </row>
    <row r="144" spans="1:51" s="79" customFormat="1" ht="35.25" customHeight="1" x14ac:dyDescent="0.25">
      <c r="A144" s="220"/>
      <c r="B144" s="223"/>
      <c r="C144" s="122" t="s">
        <v>15</v>
      </c>
      <c r="D144" s="11">
        <f>E144+F144+G144</f>
        <v>2036.2</v>
      </c>
      <c r="E144" s="24">
        <v>2036.2</v>
      </c>
      <c r="F144" s="11">
        <v>0</v>
      </c>
      <c r="G144" s="11">
        <v>0</v>
      </c>
      <c r="H144" s="223"/>
      <c r="I144" s="223"/>
      <c r="J144" s="65"/>
      <c r="K144" s="39"/>
    </row>
    <row r="145" spans="1:51" s="79" customFormat="1" ht="42.75" customHeight="1" x14ac:dyDescent="0.25">
      <c r="A145" s="221"/>
      <c r="B145" s="224"/>
      <c r="C145" s="122" t="s">
        <v>11</v>
      </c>
      <c r="D145" s="11">
        <f t="shared" ref="D145" si="31">E145+F145+G145</f>
        <v>2237.6</v>
      </c>
      <c r="E145" s="91">
        <v>2237.6</v>
      </c>
      <c r="F145" s="11">
        <v>0</v>
      </c>
      <c r="G145" s="11">
        <v>0</v>
      </c>
      <c r="H145" s="224"/>
      <c r="I145" s="224"/>
      <c r="J145" s="65"/>
      <c r="K145" s="39"/>
    </row>
    <row r="146" spans="1:51" s="79" customFormat="1" ht="42.75" customHeight="1" x14ac:dyDescent="0.25">
      <c r="A146" s="206" t="s">
        <v>93</v>
      </c>
      <c r="B146" s="209" t="s">
        <v>191</v>
      </c>
      <c r="C146" s="128" t="s">
        <v>14</v>
      </c>
      <c r="D146" s="30">
        <f>E146</f>
        <v>201.4</v>
      </c>
      <c r="E146" s="70">
        <v>201.4</v>
      </c>
      <c r="F146" s="30">
        <v>0</v>
      </c>
      <c r="G146" s="30">
        <v>0</v>
      </c>
      <c r="H146" s="209" t="s">
        <v>107</v>
      </c>
      <c r="I146" s="209" t="s">
        <v>20</v>
      </c>
      <c r="J146" s="65"/>
      <c r="K146" s="39"/>
    </row>
    <row r="147" spans="1:51" s="79" customFormat="1" ht="42.75" customHeight="1" x14ac:dyDescent="0.25">
      <c r="A147" s="207"/>
      <c r="B147" s="210"/>
      <c r="C147" s="128" t="s">
        <v>15</v>
      </c>
      <c r="D147" s="30">
        <f t="shared" ref="D147:D148" si="32">E147</f>
        <v>2036.2</v>
      </c>
      <c r="E147" s="70">
        <v>2036.2</v>
      </c>
      <c r="F147" s="30">
        <v>0</v>
      </c>
      <c r="G147" s="30">
        <v>0</v>
      </c>
      <c r="H147" s="210"/>
      <c r="I147" s="210"/>
      <c r="J147" s="65"/>
      <c r="K147" s="39"/>
    </row>
    <row r="148" spans="1:51" s="79" customFormat="1" ht="39.75" customHeight="1" x14ac:dyDescent="0.25">
      <c r="A148" s="208"/>
      <c r="B148" s="211"/>
      <c r="C148" s="128" t="s">
        <v>11</v>
      </c>
      <c r="D148" s="30">
        <f t="shared" si="32"/>
        <v>2237.6</v>
      </c>
      <c r="E148" s="70">
        <f>E147+E146</f>
        <v>2237.6</v>
      </c>
      <c r="F148" s="30">
        <v>0</v>
      </c>
      <c r="G148" s="30">
        <v>0</v>
      </c>
      <c r="H148" s="211"/>
      <c r="I148" s="211"/>
      <c r="J148" s="65"/>
      <c r="K148" s="39"/>
    </row>
    <row r="149" spans="1:51" s="25" customFormat="1" ht="109.5" customHeight="1" x14ac:dyDescent="0.25">
      <c r="A149" s="137" t="s">
        <v>39</v>
      </c>
      <c r="B149" s="122" t="s">
        <v>178</v>
      </c>
      <c r="C149" s="122" t="s">
        <v>14</v>
      </c>
      <c r="D149" s="11">
        <f>E149+F149+G149</f>
        <v>0</v>
      </c>
      <c r="E149" s="11">
        <v>0</v>
      </c>
      <c r="F149" s="11">
        <v>0</v>
      </c>
      <c r="G149" s="11">
        <v>0</v>
      </c>
      <c r="H149" s="122" t="s">
        <v>16</v>
      </c>
      <c r="I149" s="122" t="s">
        <v>27</v>
      </c>
      <c r="J149" s="65" t="s">
        <v>131</v>
      </c>
      <c r="K149" s="140"/>
    </row>
    <row r="150" spans="1:51" s="4" customFormat="1" ht="108.75" customHeight="1" x14ac:dyDescent="0.25">
      <c r="A150" s="137" t="s">
        <v>46</v>
      </c>
      <c r="B150" s="122" t="s">
        <v>65</v>
      </c>
      <c r="C150" s="122" t="s">
        <v>14</v>
      </c>
      <c r="D150" s="11">
        <f>E150+F150+G150</f>
        <v>90800</v>
      </c>
      <c r="E150" s="91">
        <v>28200</v>
      </c>
      <c r="F150" s="24">
        <v>30100</v>
      </c>
      <c r="G150" s="11">
        <v>32500</v>
      </c>
      <c r="H150" s="122" t="s">
        <v>87</v>
      </c>
      <c r="I150" s="122" t="s">
        <v>22</v>
      </c>
      <c r="J150" s="65"/>
      <c r="K150" s="39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</row>
    <row r="151" spans="1:51" s="4" customFormat="1" ht="31.5" customHeight="1" x14ac:dyDescent="0.25">
      <c r="A151" s="174" t="s">
        <v>59</v>
      </c>
      <c r="B151" s="175"/>
      <c r="C151" s="14" t="s">
        <v>14</v>
      </c>
      <c r="D151" s="29">
        <f t="shared" ref="D151:D153" si="33">E151+F151+G151</f>
        <v>101471.4</v>
      </c>
      <c r="E151" s="29">
        <f>E150+E149+E136+E143</f>
        <v>31544.400000000001</v>
      </c>
      <c r="F151" s="29">
        <f>F150+F149+F136+F143</f>
        <v>30100</v>
      </c>
      <c r="G151" s="29">
        <f t="shared" ref="G151" si="34">G150+G149+G136+G143</f>
        <v>39827</v>
      </c>
      <c r="H151" s="198" t="s">
        <v>16</v>
      </c>
      <c r="I151" s="198" t="s">
        <v>27</v>
      </c>
      <c r="J151" s="65"/>
      <c r="K151" s="39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</row>
    <row r="152" spans="1:51" s="4" customFormat="1" ht="31.5" x14ac:dyDescent="0.25">
      <c r="A152" s="176"/>
      <c r="B152" s="177"/>
      <c r="C152" s="14" t="s">
        <v>15</v>
      </c>
      <c r="D152" s="29">
        <f t="shared" si="33"/>
        <v>2036.2</v>
      </c>
      <c r="E152" s="29">
        <f>E144</f>
        <v>2036.2</v>
      </c>
      <c r="F152" s="29">
        <v>0</v>
      </c>
      <c r="G152" s="29">
        <v>0</v>
      </c>
      <c r="H152" s="199"/>
      <c r="I152" s="199"/>
      <c r="J152" s="65"/>
      <c r="K152" s="39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</row>
    <row r="153" spans="1:51" s="4" customFormat="1" x14ac:dyDescent="0.25">
      <c r="A153" s="178"/>
      <c r="B153" s="179"/>
      <c r="C153" s="58" t="s">
        <v>137</v>
      </c>
      <c r="D153" s="29">
        <f t="shared" si="33"/>
        <v>103507.6</v>
      </c>
      <c r="E153" s="59">
        <f>E151+E152</f>
        <v>33580.6</v>
      </c>
      <c r="F153" s="59">
        <f t="shared" ref="F153:G153" si="35">F151+F152</f>
        <v>30100</v>
      </c>
      <c r="G153" s="59">
        <f t="shared" si="35"/>
        <v>39827</v>
      </c>
      <c r="H153" s="200"/>
      <c r="I153" s="200"/>
      <c r="J153" s="65"/>
      <c r="K153" s="39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</row>
    <row r="154" spans="1:51" s="4" customFormat="1" ht="25.5" hidden="1" customHeight="1" x14ac:dyDescent="0.25">
      <c r="A154" s="203" t="s">
        <v>45</v>
      </c>
      <c r="B154" s="204"/>
      <c r="C154" s="204"/>
      <c r="D154" s="204"/>
      <c r="E154" s="204"/>
      <c r="F154" s="204"/>
      <c r="G154" s="204"/>
      <c r="H154" s="204"/>
      <c r="I154" s="205"/>
      <c r="J154" s="65"/>
      <c r="K154" s="39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</row>
    <row r="155" spans="1:51" s="4" customFormat="1" ht="63" hidden="1" customHeight="1" x14ac:dyDescent="0.25">
      <c r="A155" s="137">
        <v>1</v>
      </c>
      <c r="B155" s="122" t="s">
        <v>25</v>
      </c>
      <c r="C155" s="122" t="s">
        <v>14</v>
      </c>
      <c r="D155" s="11">
        <f>E155+F155+G155</f>
        <v>0</v>
      </c>
      <c r="E155" s="11">
        <f t="shared" ref="E155:G156" si="36">1000-1000</f>
        <v>0</v>
      </c>
      <c r="F155" s="11">
        <f t="shared" si="36"/>
        <v>0</v>
      </c>
      <c r="G155" s="11">
        <f t="shared" si="36"/>
        <v>0</v>
      </c>
      <c r="H155" s="122" t="s">
        <v>16</v>
      </c>
      <c r="I155" s="122" t="s">
        <v>20</v>
      </c>
      <c r="J155" s="107"/>
      <c r="K155" s="108"/>
      <c r="L155" s="108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</row>
    <row r="156" spans="1:51" s="4" customFormat="1" ht="46.5" hidden="1" customHeight="1" x14ac:dyDescent="0.25">
      <c r="A156" s="130" t="s">
        <v>40</v>
      </c>
      <c r="B156" s="128" t="s">
        <v>115</v>
      </c>
      <c r="C156" s="128" t="s">
        <v>14</v>
      </c>
      <c r="D156" s="30">
        <f>E156+F156+G156</f>
        <v>0</v>
      </c>
      <c r="E156" s="30">
        <f t="shared" si="36"/>
        <v>0</v>
      </c>
      <c r="F156" s="30">
        <f t="shared" si="36"/>
        <v>0</v>
      </c>
      <c r="G156" s="30">
        <f t="shared" si="36"/>
        <v>0</v>
      </c>
      <c r="H156" s="128" t="s">
        <v>107</v>
      </c>
      <c r="I156" s="128" t="s">
        <v>20</v>
      </c>
      <c r="J156" s="65" t="s">
        <v>121</v>
      </c>
      <c r="K156" s="108"/>
      <c r="L156" s="108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</row>
    <row r="157" spans="1:51" s="4" customFormat="1" ht="23.25" customHeight="1" x14ac:dyDescent="0.25">
      <c r="A157" s="203" t="s">
        <v>187</v>
      </c>
      <c r="B157" s="204"/>
      <c r="C157" s="204"/>
      <c r="D157" s="204"/>
      <c r="E157" s="204"/>
      <c r="F157" s="204"/>
      <c r="G157" s="204"/>
      <c r="H157" s="204"/>
      <c r="I157" s="205"/>
      <c r="J157" s="65"/>
      <c r="K157" s="39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</row>
    <row r="158" spans="1:51" s="13" customFormat="1" ht="47.25" x14ac:dyDescent="0.25">
      <c r="A158" s="137" t="s">
        <v>37</v>
      </c>
      <c r="B158" s="122" t="s">
        <v>29</v>
      </c>
      <c r="C158" s="122" t="s">
        <v>14</v>
      </c>
      <c r="D158" s="32">
        <f>SUM(D159:D166)</f>
        <v>1600.24641</v>
      </c>
      <c r="E158" s="24">
        <f>SUM(E159:E166)</f>
        <v>600.24640999999997</v>
      </c>
      <c r="F158" s="91">
        <f t="shared" ref="F158:G158" si="37">SUM(F159:F166)</f>
        <v>1000</v>
      </c>
      <c r="G158" s="32">
        <f t="shared" si="37"/>
        <v>0</v>
      </c>
      <c r="H158" s="122" t="s">
        <v>16</v>
      </c>
      <c r="I158" s="122" t="s">
        <v>30</v>
      </c>
      <c r="J158" s="65"/>
      <c r="K158" s="140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</row>
    <row r="159" spans="1:51" s="13" customFormat="1" ht="47.25" x14ac:dyDescent="0.25">
      <c r="A159" s="130" t="s">
        <v>40</v>
      </c>
      <c r="B159" s="128" t="s">
        <v>70</v>
      </c>
      <c r="C159" s="128" t="s">
        <v>14</v>
      </c>
      <c r="D159" s="30">
        <f t="shared" ref="D159:D170" si="38">E159+F159+G159</f>
        <v>0</v>
      </c>
      <c r="E159" s="70">
        <f>100-100</f>
        <v>0</v>
      </c>
      <c r="F159" s="77">
        <v>0</v>
      </c>
      <c r="G159" s="33">
        <v>0</v>
      </c>
      <c r="H159" s="128" t="s">
        <v>16</v>
      </c>
      <c r="I159" s="128" t="s">
        <v>30</v>
      </c>
      <c r="J159" s="65"/>
      <c r="K159" s="201"/>
      <c r="L159" s="201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</row>
    <row r="160" spans="1:51" s="13" customFormat="1" ht="45" customHeight="1" x14ac:dyDescent="0.25">
      <c r="A160" s="130" t="s">
        <v>41</v>
      </c>
      <c r="B160" s="128" t="s">
        <v>72</v>
      </c>
      <c r="C160" s="128" t="s">
        <v>14</v>
      </c>
      <c r="D160" s="30">
        <f t="shared" si="38"/>
        <v>0</v>
      </c>
      <c r="E160" s="70">
        <f>100-100</f>
        <v>0</v>
      </c>
      <c r="F160" s="77">
        <v>0</v>
      </c>
      <c r="G160" s="33">
        <v>0</v>
      </c>
      <c r="H160" s="128" t="s">
        <v>16</v>
      </c>
      <c r="I160" s="128" t="s">
        <v>30</v>
      </c>
      <c r="J160" s="65"/>
      <c r="K160" s="201"/>
      <c r="L160" s="201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</row>
    <row r="161" spans="1:51" s="13" customFormat="1" ht="47.25" x14ac:dyDescent="0.25">
      <c r="A161" s="130" t="s">
        <v>42</v>
      </c>
      <c r="B161" s="128" t="s">
        <v>153</v>
      </c>
      <c r="C161" s="128" t="s">
        <v>14</v>
      </c>
      <c r="D161" s="30">
        <f t="shared" si="38"/>
        <v>0</v>
      </c>
      <c r="E161" s="77">
        <f>1000-1000</f>
        <v>0</v>
      </c>
      <c r="F161" s="77">
        <v>0</v>
      </c>
      <c r="G161" s="33">
        <v>0</v>
      </c>
      <c r="H161" s="128" t="s">
        <v>16</v>
      </c>
      <c r="I161" s="128" t="s">
        <v>30</v>
      </c>
      <c r="J161" s="65"/>
      <c r="K161" s="140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</row>
    <row r="162" spans="1:51" s="13" customFormat="1" ht="47.25" x14ac:dyDescent="0.25">
      <c r="A162" s="130" t="s">
        <v>78</v>
      </c>
      <c r="B162" s="128" t="s">
        <v>85</v>
      </c>
      <c r="C162" s="128" t="s">
        <v>14</v>
      </c>
      <c r="D162" s="30">
        <f t="shared" si="38"/>
        <v>0</v>
      </c>
      <c r="E162" s="70">
        <f>100-100</f>
        <v>0</v>
      </c>
      <c r="F162" s="77">
        <v>0</v>
      </c>
      <c r="G162" s="33">
        <v>0</v>
      </c>
      <c r="H162" s="128" t="s">
        <v>16</v>
      </c>
      <c r="I162" s="128" t="s">
        <v>30</v>
      </c>
      <c r="J162" s="65"/>
      <c r="K162" s="201"/>
      <c r="L162" s="201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</row>
    <row r="163" spans="1:51" s="13" customFormat="1" ht="47.25" x14ac:dyDescent="0.25">
      <c r="A163" s="130" t="s">
        <v>83</v>
      </c>
      <c r="B163" s="128" t="s">
        <v>163</v>
      </c>
      <c r="C163" s="128" t="s">
        <v>14</v>
      </c>
      <c r="D163" s="30">
        <f t="shared" si="38"/>
        <v>300</v>
      </c>
      <c r="E163" s="70">
        <f>500-200-300</f>
        <v>0</v>
      </c>
      <c r="F163" s="70">
        <f>500-200</f>
        <v>300</v>
      </c>
      <c r="G163" s="33">
        <f>500-500</f>
        <v>0</v>
      </c>
      <c r="H163" s="128" t="s">
        <v>16</v>
      </c>
      <c r="I163" s="128" t="s">
        <v>30</v>
      </c>
      <c r="J163" s="65"/>
      <c r="K163" s="201"/>
      <c r="L163" s="201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</row>
    <row r="164" spans="1:51" s="13" customFormat="1" ht="63" x14ac:dyDescent="0.25">
      <c r="A164" s="130" t="s">
        <v>108</v>
      </c>
      <c r="B164" s="128" t="s">
        <v>165</v>
      </c>
      <c r="C164" s="128" t="s">
        <v>14</v>
      </c>
      <c r="D164" s="30">
        <f t="shared" si="38"/>
        <v>100</v>
      </c>
      <c r="E164" s="70">
        <f>100-100</f>
        <v>0</v>
      </c>
      <c r="F164" s="70">
        <v>100</v>
      </c>
      <c r="G164" s="33">
        <f>100-100</f>
        <v>0</v>
      </c>
      <c r="H164" s="128" t="s">
        <v>16</v>
      </c>
      <c r="I164" s="128" t="s">
        <v>30</v>
      </c>
      <c r="J164" s="65"/>
      <c r="K164" s="201"/>
      <c r="L164" s="201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</row>
    <row r="165" spans="1:51" s="13" customFormat="1" ht="47.25" x14ac:dyDescent="0.25">
      <c r="A165" s="130" t="s">
        <v>116</v>
      </c>
      <c r="B165" s="128" t="s">
        <v>77</v>
      </c>
      <c r="C165" s="128" t="s">
        <v>14</v>
      </c>
      <c r="D165" s="30">
        <f t="shared" si="38"/>
        <v>1100.24641</v>
      </c>
      <c r="E165" s="70">
        <f>200+300+55.24641+45</f>
        <v>600.24640999999997</v>
      </c>
      <c r="F165" s="70">
        <f>600-100</f>
        <v>500</v>
      </c>
      <c r="G165" s="33">
        <f>600-600</f>
        <v>0</v>
      </c>
      <c r="H165" s="128" t="s">
        <v>16</v>
      </c>
      <c r="I165" s="128" t="s">
        <v>31</v>
      </c>
      <c r="J165" s="65"/>
      <c r="K165" s="111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</row>
    <row r="166" spans="1:51" s="25" customFormat="1" ht="47.25" x14ac:dyDescent="0.25">
      <c r="A166" s="130" t="s">
        <v>144</v>
      </c>
      <c r="B166" s="128" t="s">
        <v>23</v>
      </c>
      <c r="C166" s="128" t="s">
        <v>14</v>
      </c>
      <c r="D166" s="30">
        <f>E166+F166+G166</f>
        <v>100</v>
      </c>
      <c r="E166" s="70">
        <f>200-100-100</f>
        <v>0</v>
      </c>
      <c r="F166" s="77">
        <f>250-150</f>
        <v>100</v>
      </c>
      <c r="G166" s="33">
        <f>300-300</f>
        <v>0</v>
      </c>
      <c r="H166" s="128" t="s">
        <v>16</v>
      </c>
      <c r="I166" s="128" t="s">
        <v>31</v>
      </c>
      <c r="J166" s="65"/>
      <c r="K166" s="201"/>
      <c r="L166" s="201"/>
    </row>
    <row r="167" spans="1:51" s="13" customFormat="1" ht="53.25" customHeight="1" x14ac:dyDescent="0.25">
      <c r="A167" s="137" t="s">
        <v>38</v>
      </c>
      <c r="B167" s="122" t="s">
        <v>55</v>
      </c>
      <c r="C167" s="122" t="s">
        <v>14</v>
      </c>
      <c r="D167" s="11">
        <f t="shared" si="38"/>
        <v>3000</v>
      </c>
      <c r="E167" s="91">
        <f>E168+E169+E170+E171</f>
        <v>1000</v>
      </c>
      <c r="F167" s="91">
        <f t="shared" ref="F167:G167" si="39">F168+F169+F170+F171</f>
        <v>1000</v>
      </c>
      <c r="G167" s="32">
        <f t="shared" si="39"/>
        <v>1000</v>
      </c>
      <c r="H167" s="122" t="s">
        <v>16</v>
      </c>
      <c r="I167" s="122" t="s">
        <v>31</v>
      </c>
      <c r="J167" s="65"/>
      <c r="K167" s="140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</row>
    <row r="168" spans="1:51" s="4" customFormat="1" ht="126" x14ac:dyDescent="0.25">
      <c r="A168" s="130" t="s">
        <v>93</v>
      </c>
      <c r="B168" s="41" t="s">
        <v>79</v>
      </c>
      <c r="C168" s="128" t="s">
        <v>14</v>
      </c>
      <c r="D168" s="30">
        <f t="shared" si="38"/>
        <v>2100</v>
      </c>
      <c r="E168" s="77">
        <f>750-50</f>
        <v>700</v>
      </c>
      <c r="F168" s="77">
        <f>750-50</f>
        <v>700</v>
      </c>
      <c r="G168" s="33">
        <f>750-50</f>
        <v>700</v>
      </c>
      <c r="H168" s="128" t="s">
        <v>16</v>
      </c>
      <c r="I168" s="128" t="s">
        <v>32</v>
      </c>
      <c r="J168" s="65"/>
      <c r="K168" s="39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</row>
    <row r="169" spans="1:51" s="4" customFormat="1" ht="180" x14ac:dyDescent="0.25">
      <c r="A169" s="130" t="s">
        <v>48</v>
      </c>
      <c r="B169" s="42" t="s">
        <v>80</v>
      </c>
      <c r="C169" s="128" t="s">
        <v>14</v>
      </c>
      <c r="D169" s="30">
        <f t="shared" si="38"/>
        <v>300</v>
      </c>
      <c r="E169" s="77">
        <f t="shared" ref="E169:G171" si="40">150-50</f>
        <v>100</v>
      </c>
      <c r="F169" s="77">
        <f t="shared" si="40"/>
        <v>100</v>
      </c>
      <c r="G169" s="33">
        <f t="shared" si="40"/>
        <v>100</v>
      </c>
      <c r="H169" s="128" t="s">
        <v>16</v>
      </c>
      <c r="I169" s="128" t="s">
        <v>32</v>
      </c>
      <c r="J169" s="65"/>
      <c r="K169" s="39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</row>
    <row r="170" spans="1:51" s="4" customFormat="1" ht="129.75" customHeight="1" x14ac:dyDescent="0.25">
      <c r="A170" s="130" t="s">
        <v>49</v>
      </c>
      <c r="B170" s="128" t="s">
        <v>81</v>
      </c>
      <c r="C170" s="128" t="s">
        <v>14</v>
      </c>
      <c r="D170" s="33">
        <f t="shared" si="38"/>
        <v>400</v>
      </c>
      <c r="E170" s="77">
        <f>150-50+100</f>
        <v>200</v>
      </c>
      <c r="F170" s="77">
        <f t="shared" si="40"/>
        <v>100</v>
      </c>
      <c r="G170" s="33">
        <f t="shared" si="40"/>
        <v>100</v>
      </c>
      <c r="H170" s="128" t="s">
        <v>16</v>
      </c>
      <c r="I170" s="128" t="s">
        <v>32</v>
      </c>
      <c r="J170" s="65"/>
      <c r="K170" s="39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</row>
    <row r="171" spans="1:51" s="4" customFormat="1" ht="87.75" customHeight="1" x14ac:dyDescent="0.25">
      <c r="A171" s="127" t="s">
        <v>73</v>
      </c>
      <c r="B171" s="128" t="s">
        <v>89</v>
      </c>
      <c r="C171" s="128" t="s">
        <v>14</v>
      </c>
      <c r="D171" s="33">
        <f>E171+F171+G171</f>
        <v>200</v>
      </c>
      <c r="E171" s="77">
        <f>150-50-100</f>
        <v>0</v>
      </c>
      <c r="F171" s="70">
        <f t="shared" si="40"/>
        <v>100</v>
      </c>
      <c r="G171" s="30">
        <f t="shared" si="40"/>
        <v>100</v>
      </c>
      <c r="H171" s="126" t="s">
        <v>16</v>
      </c>
      <c r="I171" s="126" t="s">
        <v>32</v>
      </c>
      <c r="J171" s="65"/>
      <c r="K171" s="39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</row>
    <row r="172" spans="1:51" s="4" customFormat="1" ht="34.5" customHeight="1" x14ac:dyDescent="0.25">
      <c r="A172" s="202" t="s">
        <v>39</v>
      </c>
      <c r="B172" s="186" t="s">
        <v>179</v>
      </c>
      <c r="C172" s="122" t="s">
        <v>14</v>
      </c>
      <c r="D172" s="24">
        <f>E172+F172+G172</f>
        <v>1426.38</v>
      </c>
      <c r="E172" s="24">
        <f>E174-E173</f>
        <v>1426.38</v>
      </c>
      <c r="F172" s="24">
        <f>2617.2-2617.2</f>
        <v>0</v>
      </c>
      <c r="G172" s="11">
        <f>1481.9-1481.9</f>
        <v>0</v>
      </c>
      <c r="H172" s="189" t="s">
        <v>16</v>
      </c>
      <c r="I172" s="189" t="s">
        <v>54</v>
      </c>
      <c r="J172" s="65"/>
      <c r="K172" s="39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</row>
    <row r="173" spans="1:51" s="4" customFormat="1" ht="36.75" customHeight="1" x14ac:dyDescent="0.25">
      <c r="A173" s="202"/>
      <c r="B173" s="187"/>
      <c r="C173" s="122" t="s">
        <v>15</v>
      </c>
      <c r="D173" s="24">
        <f>E173+F173+G173</f>
        <v>1190.83</v>
      </c>
      <c r="E173" s="24">
        <v>1190.83</v>
      </c>
      <c r="F173" s="24">
        <v>0</v>
      </c>
      <c r="G173" s="11">
        <v>0</v>
      </c>
      <c r="H173" s="190"/>
      <c r="I173" s="190"/>
      <c r="J173" s="65"/>
      <c r="K173" s="39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</row>
    <row r="174" spans="1:51" s="4" customFormat="1" ht="24" customHeight="1" x14ac:dyDescent="0.25">
      <c r="A174" s="202"/>
      <c r="B174" s="188"/>
      <c r="C174" s="122" t="s">
        <v>11</v>
      </c>
      <c r="D174" s="24">
        <f>D172+D173</f>
        <v>2617.21</v>
      </c>
      <c r="E174" s="24">
        <v>2617.21</v>
      </c>
      <c r="F174" s="24">
        <f>2617.2-2617.2</f>
        <v>0</v>
      </c>
      <c r="G174" s="11">
        <f>G172+G173</f>
        <v>0</v>
      </c>
      <c r="H174" s="191"/>
      <c r="I174" s="191"/>
      <c r="J174" s="65"/>
      <c r="K174" s="39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</row>
    <row r="175" spans="1:51" s="4" customFormat="1" ht="31.5" customHeight="1" x14ac:dyDescent="0.25">
      <c r="A175" s="183" t="s">
        <v>46</v>
      </c>
      <c r="B175" s="186" t="s">
        <v>139</v>
      </c>
      <c r="C175" s="122" t="s">
        <v>14</v>
      </c>
      <c r="D175" s="24">
        <f>E175+F175+G175</f>
        <v>1612.6000000000001</v>
      </c>
      <c r="E175" s="24">
        <f>2617.2-2617.2</f>
        <v>0</v>
      </c>
      <c r="F175" s="24">
        <f>1481.9+63.2</f>
        <v>1545.1000000000001</v>
      </c>
      <c r="G175" s="32">
        <f>54.1+13.4</f>
        <v>67.5</v>
      </c>
      <c r="H175" s="189" t="s">
        <v>16</v>
      </c>
      <c r="I175" s="189" t="s">
        <v>54</v>
      </c>
      <c r="J175" s="65"/>
      <c r="K175" s="106"/>
      <c r="L175" s="105"/>
      <c r="M175" s="105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</row>
    <row r="176" spans="1:51" s="4" customFormat="1" ht="31.5" customHeight="1" x14ac:dyDescent="0.25">
      <c r="A176" s="184"/>
      <c r="B176" s="187"/>
      <c r="C176" s="122" t="s">
        <v>15</v>
      </c>
      <c r="D176" s="24">
        <f>E176+F176+G176</f>
        <v>0</v>
      </c>
      <c r="E176" s="24">
        <v>0</v>
      </c>
      <c r="F176" s="24">
        <v>0</v>
      </c>
      <c r="G176" s="32">
        <v>0</v>
      </c>
      <c r="H176" s="190"/>
      <c r="I176" s="190"/>
      <c r="J176" s="65"/>
      <c r="K176" s="39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</row>
    <row r="177" spans="1:51" s="4" customFormat="1" ht="18.75" customHeight="1" x14ac:dyDescent="0.25">
      <c r="A177" s="185"/>
      <c r="B177" s="188"/>
      <c r="C177" s="122" t="s">
        <v>11</v>
      </c>
      <c r="D177" s="24">
        <f>E177+F177+G177</f>
        <v>1612.6000000000001</v>
      </c>
      <c r="E177" s="24">
        <f>2617.2-2617.2</f>
        <v>0</v>
      </c>
      <c r="F177" s="24">
        <f>F175</f>
        <v>1545.1000000000001</v>
      </c>
      <c r="G177" s="32">
        <f>G175+G176</f>
        <v>67.5</v>
      </c>
      <c r="H177" s="191"/>
      <c r="I177" s="191"/>
      <c r="J177" s="65"/>
      <c r="K177" s="39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</row>
    <row r="178" spans="1:51" s="4" customFormat="1" ht="35.25" customHeight="1" x14ac:dyDescent="0.25">
      <c r="A178" s="192" t="s">
        <v>60</v>
      </c>
      <c r="B178" s="193"/>
      <c r="C178" s="14" t="s">
        <v>14</v>
      </c>
      <c r="D178" s="29">
        <f>E178+F178+G178</f>
        <v>7639.2264100000002</v>
      </c>
      <c r="E178" s="35">
        <f>E158+E167+E172</f>
        <v>3026.6264099999999</v>
      </c>
      <c r="F178" s="35">
        <f>F158+F167+F172+F175</f>
        <v>3545.1000000000004</v>
      </c>
      <c r="G178" s="35">
        <f>G158+G167+G172+G175</f>
        <v>1067.5</v>
      </c>
      <c r="H178" s="198" t="s">
        <v>16</v>
      </c>
      <c r="I178" s="198" t="s">
        <v>30</v>
      </c>
      <c r="J178" s="65"/>
      <c r="K178" s="39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</row>
    <row r="179" spans="1:51" s="4" customFormat="1" ht="28.5" customHeight="1" x14ac:dyDescent="0.25">
      <c r="A179" s="194"/>
      <c r="B179" s="195"/>
      <c r="C179" s="14" t="s">
        <v>15</v>
      </c>
      <c r="D179" s="29">
        <f t="shared" ref="D179:D180" si="41">E179+F179+G179</f>
        <v>1190.83</v>
      </c>
      <c r="E179" s="29">
        <f>E173</f>
        <v>1190.83</v>
      </c>
      <c r="F179" s="29">
        <f t="shared" ref="F179:G179" si="42">F173</f>
        <v>0</v>
      </c>
      <c r="G179" s="29">
        <f t="shared" si="42"/>
        <v>0</v>
      </c>
      <c r="H179" s="199"/>
      <c r="I179" s="199"/>
      <c r="J179" s="65"/>
      <c r="K179" s="39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</row>
    <row r="180" spans="1:51" s="4" customFormat="1" ht="17.25" customHeight="1" x14ac:dyDescent="0.25">
      <c r="A180" s="196"/>
      <c r="B180" s="197"/>
      <c r="C180" s="14" t="s">
        <v>11</v>
      </c>
      <c r="D180" s="29">
        <f t="shared" si="41"/>
        <v>8830.0564100000011</v>
      </c>
      <c r="E180" s="29">
        <f>E178+E179</f>
        <v>4217.4564099999998</v>
      </c>
      <c r="F180" s="29">
        <f t="shared" ref="F180:G180" si="43">F178+F179</f>
        <v>3545.1000000000004</v>
      </c>
      <c r="G180" s="29">
        <f t="shared" si="43"/>
        <v>1067.5</v>
      </c>
      <c r="H180" s="200"/>
      <c r="I180" s="200"/>
      <c r="J180" s="65"/>
      <c r="K180" s="39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</row>
    <row r="181" spans="1:51" s="4" customFormat="1" ht="20.25" hidden="1" customHeight="1" x14ac:dyDescent="0.25">
      <c r="A181" s="180" t="s">
        <v>188</v>
      </c>
      <c r="B181" s="181"/>
      <c r="C181" s="181"/>
      <c r="D181" s="181"/>
      <c r="E181" s="181"/>
      <c r="F181" s="181"/>
      <c r="G181" s="181"/>
      <c r="H181" s="181"/>
      <c r="I181" s="182"/>
      <c r="J181" s="65"/>
      <c r="K181" s="39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</row>
    <row r="182" spans="1:51" s="4" customFormat="1" ht="31.5" hidden="1" customHeight="1" x14ac:dyDescent="0.25">
      <c r="A182" s="164">
        <v>1</v>
      </c>
      <c r="B182" s="165" t="s">
        <v>33</v>
      </c>
      <c r="C182" s="122" t="s">
        <v>14</v>
      </c>
      <c r="D182" s="123">
        <f>SUM(E182:G182)</f>
        <v>0</v>
      </c>
      <c r="E182" s="28">
        <v>0</v>
      </c>
      <c r="F182" s="28">
        <v>0</v>
      </c>
      <c r="G182" s="28">
        <v>0</v>
      </c>
      <c r="H182" s="165" t="s">
        <v>16</v>
      </c>
      <c r="I182" s="165" t="s">
        <v>34</v>
      </c>
      <c r="J182" s="65"/>
      <c r="K182" s="39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</row>
    <row r="183" spans="1:51" s="4" customFormat="1" ht="31.5" hidden="1" customHeight="1" x14ac:dyDescent="0.25">
      <c r="A183" s="164"/>
      <c r="B183" s="165"/>
      <c r="C183" s="122" t="s">
        <v>15</v>
      </c>
      <c r="D183" s="123">
        <v>0</v>
      </c>
      <c r="E183" s="28">
        <v>0</v>
      </c>
      <c r="F183" s="28">
        <v>0</v>
      </c>
      <c r="G183" s="28">
        <v>0</v>
      </c>
      <c r="H183" s="165"/>
      <c r="I183" s="165"/>
      <c r="J183" s="65"/>
      <c r="K183" s="39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</row>
    <row r="184" spans="1:51" s="4" customFormat="1" ht="58.5" hidden="1" customHeight="1" x14ac:dyDescent="0.25">
      <c r="A184" s="164"/>
      <c r="B184" s="165"/>
      <c r="C184" s="122" t="s">
        <v>11</v>
      </c>
      <c r="D184" s="11">
        <f>SUM(E184:G184)</f>
        <v>0</v>
      </c>
      <c r="E184" s="15">
        <f>E182+E183</f>
        <v>0</v>
      </c>
      <c r="F184" s="15">
        <f>F182+F183</f>
        <v>0</v>
      </c>
      <c r="G184" s="15">
        <f>G182+G183</f>
        <v>0</v>
      </c>
      <c r="H184" s="165"/>
      <c r="I184" s="165"/>
      <c r="J184" s="65"/>
      <c r="K184" s="39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</row>
    <row r="185" spans="1:51" s="4" customFormat="1" ht="18" customHeight="1" x14ac:dyDescent="0.25">
      <c r="A185" s="180" t="s">
        <v>189</v>
      </c>
      <c r="B185" s="181"/>
      <c r="C185" s="181"/>
      <c r="D185" s="181"/>
      <c r="E185" s="181"/>
      <c r="F185" s="181"/>
      <c r="G185" s="181"/>
      <c r="H185" s="181"/>
      <c r="I185" s="182"/>
      <c r="J185" s="65"/>
      <c r="K185" s="39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</row>
    <row r="186" spans="1:51" s="76" customFormat="1" ht="177" customHeight="1" x14ac:dyDescent="0.25">
      <c r="A186" s="84" t="s">
        <v>37</v>
      </c>
      <c r="B186" s="72" t="s">
        <v>143</v>
      </c>
      <c r="C186" s="72" t="s">
        <v>14</v>
      </c>
      <c r="D186" s="11">
        <f>E186+F186+G186</f>
        <v>549.90000000000009</v>
      </c>
      <c r="E186" s="116">
        <v>183.3</v>
      </c>
      <c r="F186" s="116">
        <f>0+183.3</f>
        <v>183.3</v>
      </c>
      <c r="G186" s="15">
        <f>0+183.3</f>
        <v>183.3</v>
      </c>
      <c r="H186" s="122" t="s">
        <v>87</v>
      </c>
      <c r="I186" s="142" t="s">
        <v>142</v>
      </c>
      <c r="J186" s="73"/>
      <c r="K186" s="74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</row>
    <row r="187" spans="1:51" s="76" customFormat="1" ht="24.75" customHeight="1" x14ac:dyDescent="0.25">
      <c r="A187" s="163" t="s">
        <v>190</v>
      </c>
      <c r="B187" s="163"/>
      <c r="C187" s="163"/>
      <c r="D187" s="163"/>
      <c r="E187" s="163"/>
      <c r="F187" s="163"/>
      <c r="G187" s="163"/>
      <c r="H187" s="163"/>
      <c r="I187" s="163"/>
      <c r="J187" s="73"/>
      <c r="K187" s="74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</row>
    <row r="188" spans="1:51" s="76" customFormat="1" ht="38.25" customHeight="1" x14ac:dyDescent="0.25">
      <c r="A188" s="164" t="s">
        <v>37</v>
      </c>
      <c r="B188" s="165" t="s">
        <v>148</v>
      </c>
      <c r="C188" s="138" t="s">
        <v>14</v>
      </c>
      <c r="D188" s="92">
        <f>E188+F188+G188</f>
        <v>0</v>
      </c>
      <c r="E188" s="93">
        <f>296.5-296.5</f>
        <v>0</v>
      </c>
      <c r="F188" s="40">
        <v>0</v>
      </c>
      <c r="G188" s="40">
        <v>0</v>
      </c>
      <c r="H188" s="166" t="s">
        <v>16</v>
      </c>
      <c r="I188" s="167" t="s">
        <v>146</v>
      </c>
      <c r="J188" s="73"/>
      <c r="K188" s="74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</row>
    <row r="189" spans="1:51" s="76" customFormat="1" ht="44.25" customHeight="1" x14ac:dyDescent="0.25">
      <c r="A189" s="164"/>
      <c r="B189" s="165"/>
      <c r="C189" s="138" t="s">
        <v>15</v>
      </c>
      <c r="D189" s="92">
        <f>E189+F189+G189</f>
        <v>0</v>
      </c>
      <c r="E189" s="93">
        <f>3410.1-3410.1</f>
        <v>0</v>
      </c>
      <c r="F189" s="40">
        <v>0</v>
      </c>
      <c r="G189" s="40">
        <v>0</v>
      </c>
      <c r="H189" s="166"/>
      <c r="I189" s="167"/>
      <c r="J189" s="73"/>
      <c r="K189" s="74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</row>
    <row r="190" spans="1:51" s="76" customFormat="1" ht="63.75" customHeight="1" x14ac:dyDescent="0.25">
      <c r="A190" s="164"/>
      <c r="B190" s="165"/>
      <c r="C190" s="138" t="s">
        <v>11</v>
      </c>
      <c r="D190" s="91">
        <f>E190+F190+G190</f>
        <v>0</v>
      </c>
      <c r="E190" s="40">
        <f>E188+E189</f>
        <v>0</v>
      </c>
      <c r="F190" s="40">
        <v>0</v>
      </c>
      <c r="G190" s="40">
        <v>0</v>
      </c>
      <c r="H190" s="166"/>
      <c r="I190" s="167"/>
      <c r="J190" s="73"/>
      <c r="K190" s="74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  <c r="AX190" s="75"/>
      <c r="AY190" s="75"/>
    </row>
    <row r="191" spans="1:51" s="4" customFormat="1" ht="30.75" customHeight="1" x14ac:dyDescent="0.25">
      <c r="A191" s="168" t="s">
        <v>62</v>
      </c>
      <c r="B191" s="169"/>
      <c r="C191" s="14" t="s">
        <v>14</v>
      </c>
      <c r="D191" s="29">
        <f>E191+F191+G191</f>
        <v>345742.72805000003</v>
      </c>
      <c r="E191" s="35">
        <f>E178+E151+E131+E186+E188</f>
        <v>117288.96602000001</v>
      </c>
      <c r="F191" s="35">
        <f>F178+F151+F131+F186+F188</f>
        <v>104500.36203</v>
      </c>
      <c r="G191" s="35">
        <f t="shared" ref="G191" si="44">G182+G178+G155+G151+G131+G186+G188</f>
        <v>123953.40000000001</v>
      </c>
      <c r="H191" s="174"/>
      <c r="I191" s="175"/>
      <c r="J191" s="65"/>
      <c r="K191" s="39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</row>
    <row r="192" spans="1:51" s="4" customFormat="1" ht="26.25" customHeight="1" x14ac:dyDescent="0.25">
      <c r="A192" s="170"/>
      <c r="B192" s="171"/>
      <c r="C192" s="14" t="s">
        <v>90</v>
      </c>
      <c r="D192" s="29">
        <f t="shared" ref="D192:D194" si="45">E192+F192+G192</f>
        <v>0</v>
      </c>
      <c r="E192" s="35">
        <f>E132</f>
        <v>0</v>
      </c>
      <c r="F192" s="29">
        <f>F132</f>
        <v>0</v>
      </c>
      <c r="G192" s="29">
        <f>G132</f>
        <v>0</v>
      </c>
      <c r="H192" s="176"/>
      <c r="I192" s="177"/>
      <c r="J192" s="65"/>
      <c r="K192" s="39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</row>
    <row r="193" spans="1:51" s="4" customFormat="1" ht="29.25" customHeight="1" x14ac:dyDescent="0.25">
      <c r="A193" s="170"/>
      <c r="B193" s="171"/>
      <c r="C193" s="14" t="s">
        <v>15</v>
      </c>
      <c r="D193" s="29">
        <f t="shared" si="45"/>
        <v>6227.03</v>
      </c>
      <c r="E193" s="35">
        <f>E183+E179+E133+E152+E189</f>
        <v>6227.03</v>
      </c>
      <c r="F193" s="29">
        <f>F183+F179+F133</f>
        <v>0</v>
      </c>
      <c r="G193" s="29">
        <f>G183+G179+G133+G152</f>
        <v>0</v>
      </c>
      <c r="H193" s="176"/>
      <c r="I193" s="177"/>
      <c r="J193" s="65"/>
      <c r="K193" s="39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</row>
    <row r="194" spans="1:51" s="4" customFormat="1" x14ac:dyDescent="0.25">
      <c r="A194" s="172"/>
      <c r="B194" s="173"/>
      <c r="C194" s="14" t="s">
        <v>11</v>
      </c>
      <c r="D194" s="29">
        <f t="shared" si="45"/>
        <v>351969.75805</v>
      </c>
      <c r="E194" s="35">
        <f>E191+E192+E193</f>
        <v>123515.99602000001</v>
      </c>
      <c r="F194" s="29">
        <f t="shared" ref="F194" si="46">F191+F192+F193</f>
        <v>104500.36203</v>
      </c>
      <c r="G194" s="29">
        <f>G191+G192+G193</f>
        <v>123953.40000000001</v>
      </c>
      <c r="H194" s="178"/>
      <c r="I194" s="179"/>
      <c r="J194" s="65"/>
      <c r="K194" s="39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</row>
    <row r="195" spans="1:51" s="4" customFormat="1" ht="31.5" customHeight="1" x14ac:dyDescent="0.25">
      <c r="A195" s="148" t="s">
        <v>61</v>
      </c>
      <c r="B195" s="149"/>
      <c r="C195" s="18" t="s">
        <v>14</v>
      </c>
      <c r="D195" s="36">
        <f>E195+F195+G195</f>
        <v>365645.23496999999</v>
      </c>
      <c r="E195" s="36">
        <f>E191+E83</f>
        <v>120524.395</v>
      </c>
      <c r="F195" s="36">
        <f>F191+F83</f>
        <v>120367.40997000001</v>
      </c>
      <c r="G195" s="36">
        <f>G191+G83</f>
        <v>124753.43000000001</v>
      </c>
      <c r="H195" s="154"/>
      <c r="I195" s="155"/>
      <c r="J195" s="65"/>
      <c r="K195" s="74"/>
      <c r="L195" s="74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</row>
    <row r="196" spans="1:51" s="4" customFormat="1" ht="31.5" x14ac:dyDescent="0.25">
      <c r="A196" s="150"/>
      <c r="B196" s="151"/>
      <c r="C196" s="18" t="s">
        <v>90</v>
      </c>
      <c r="D196" s="36">
        <f t="shared" ref="D196:D198" si="47">E196+F196+G196</f>
        <v>0</v>
      </c>
      <c r="E196" s="36">
        <f>E192</f>
        <v>0</v>
      </c>
      <c r="F196" s="36">
        <f t="shared" ref="F196:G196" si="48">F192</f>
        <v>0</v>
      </c>
      <c r="G196" s="36">
        <f t="shared" si="48"/>
        <v>0</v>
      </c>
      <c r="H196" s="156"/>
      <c r="I196" s="157"/>
      <c r="J196" s="65"/>
      <c r="K196" s="39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</row>
    <row r="197" spans="1:51" s="4" customFormat="1" ht="31.5" x14ac:dyDescent="0.25">
      <c r="A197" s="150"/>
      <c r="B197" s="151"/>
      <c r="C197" s="18" t="s">
        <v>15</v>
      </c>
      <c r="D197" s="36">
        <f>E197+F197+G197</f>
        <v>200082.30028999998</v>
      </c>
      <c r="E197" s="36">
        <f>E193+E84</f>
        <v>38691.774590000001</v>
      </c>
      <c r="F197" s="36">
        <f>F193+F84</f>
        <v>154190.22570000001</v>
      </c>
      <c r="G197" s="36">
        <f>G193+G84</f>
        <v>7200.3</v>
      </c>
      <c r="H197" s="156"/>
      <c r="I197" s="157"/>
      <c r="J197" s="65"/>
      <c r="K197" s="39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</row>
    <row r="198" spans="1:51" s="4" customFormat="1" ht="23.25" customHeight="1" x14ac:dyDescent="0.25">
      <c r="A198" s="152"/>
      <c r="B198" s="153"/>
      <c r="C198" s="18" t="s">
        <v>11</v>
      </c>
      <c r="D198" s="36">
        <f t="shared" si="47"/>
        <v>565727.53526000003</v>
      </c>
      <c r="E198" s="81">
        <f>E195+E196+E197</f>
        <v>159216.16959</v>
      </c>
      <c r="F198" s="36">
        <f>F195+F196+F197</f>
        <v>274557.63566999999</v>
      </c>
      <c r="G198" s="36">
        <f t="shared" ref="G198" si="49">G195+G196+G197</f>
        <v>131953.73000000001</v>
      </c>
      <c r="H198" s="158"/>
      <c r="I198" s="159"/>
      <c r="J198" s="65"/>
      <c r="K198" s="39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</row>
    <row r="199" spans="1:51" s="4" customFormat="1" ht="15.75" hidden="1" customHeight="1" x14ac:dyDescent="0.25">
      <c r="A199" s="120"/>
      <c r="B199" s="9"/>
      <c r="C199" s="10"/>
      <c r="D199" s="143"/>
      <c r="E199" s="27"/>
      <c r="F199" s="27"/>
      <c r="G199" s="27"/>
      <c r="H199" s="9"/>
      <c r="I199" s="10"/>
      <c r="J199" s="65"/>
      <c r="K199" s="39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</row>
    <row r="200" spans="1:51" s="4" customFormat="1" x14ac:dyDescent="0.25">
      <c r="A200" s="120"/>
      <c r="B200" s="9"/>
      <c r="C200" s="10"/>
      <c r="D200" s="143"/>
      <c r="E200" s="27"/>
      <c r="F200" s="27"/>
      <c r="G200" s="27"/>
      <c r="H200" s="9"/>
      <c r="I200" s="10"/>
      <c r="J200" s="65"/>
      <c r="K200" s="39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</row>
    <row r="201" spans="1:51" s="4" customFormat="1" x14ac:dyDescent="0.25">
      <c r="A201" s="120"/>
      <c r="B201" s="9"/>
      <c r="C201" s="160"/>
      <c r="D201" s="160"/>
      <c r="E201" s="145"/>
      <c r="F201" s="145"/>
      <c r="G201" s="146"/>
      <c r="H201" s="9"/>
      <c r="I201" s="10"/>
      <c r="J201" s="65"/>
      <c r="K201" s="39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</row>
    <row r="202" spans="1:51" s="4" customFormat="1" x14ac:dyDescent="0.25">
      <c r="A202" s="120"/>
      <c r="B202" s="147"/>
      <c r="C202" s="147"/>
      <c r="D202" s="147"/>
      <c r="E202" s="145"/>
      <c r="F202" s="145"/>
      <c r="G202" s="145"/>
      <c r="H202" s="96"/>
      <c r="I202" s="10"/>
      <c r="J202" s="65"/>
      <c r="K202" s="39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</row>
    <row r="203" spans="1:51" s="4" customFormat="1" x14ac:dyDescent="0.25">
      <c r="A203" s="120"/>
      <c r="B203" s="141"/>
      <c r="C203" s="161"/>
      <c r="D203" s="161"/>
      <c r="E203" s="145"/>
      <c r="F203" s="145"/>
      <c r="G203" s="145"/>
      <c r="H203" s="96"/>
      <c r="I203" s="10"/>
      <c r="J203" s="65"/>
      <c r="K203" s="39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</row>
    <row r="204" spans="1:51" s="4" customFormat="1" x14ac:dyDescent="0.25">
      <c r="A204" s="120"/>
      <c r="B204" s="97"/>
      <c r="C204" s="97"/>
      <c r="D204" s="97"/>
      <c r="E204" s="117"/>
      <c r="F204" s="94"/>
      <c r="G204" s="95"/>
      <c r="H204" s="96"/>
      <c r="I204" s="10"/>
      <c r="J204" s="65"/>
      <c r="K204" s="39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</row>
    <row r="205" spans="1:51" s="4" customFormat="1" x14ac:dyDescent="0.25">
      <c r="A205" s="120"/>
      <c r="B205" s="96"/>
      <c r="C205" s="162"/>
      <c r="D205" s="162"/>
      <c r="E205" s="98"/>
      <c r="F205" s="98"/>
      <c r="G205" s="98"/>
      <c r="H205" s="98"/>
      <c r="I205" s="10"/>
      <c r="J205" s="65"/>
      <c r="K205" s="39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</row>
    <row r="206" spans="1:51" s="4" customFormat="1" x14ac:dyDescent="0.25">
      <c r="A206" s="120"/>
      <c r="B206" s="147"/>
      <c r="C206" s="147"/>
      <c r="D206" s="147"/>
      <c r="E206" s="98"/>
      <c r="F206" s="95"/>
      <c r="G206" s="95"/>
      <c r="H206" s="96"/>
      <c r="I206" s="10"/>
      <c r="J206" s="65"/>
      <c r="K206" s="39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</row>
    <row r="207" spans="1:51" s="4" customFormat="1" x14ac:dyDescent="0.25">
      <c r="A207" s="120"/>
      <c r="B207" s="96"/>
      <c r="C207" s="144"/>
      <c r="D207" s="95"/>
      <c r="E207" s="98"/>
      <c r="F207" s="98"/>
      <c r="G207" s="98"/>
      <c r="H207" s="96"/>
      <c r="I207" s="10"/>
      <c r="J207" s="65"/>
      <c r="K207" s="39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</row>
    <row r="208" spans="1:51" s="4" customFormat="1" x14ac:dyDescent="0.25">
      <c r="A208" s="120"/>
      <c r="B208" s="96"/>
      <c r="C208" s="144"/>
      <c r="D208" s="95"/>
      <c r="E208" s="98"/>
      <c r="F208" s="98"/>
      <c r="G208" s="98"/>
      <c r="H208" s="96"/>
      <c r="I208" s="10"/>
      <c r="J208" s="65"/>
      <c r="K208" s="39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</row>
    <row r="209" spans="1:51" s="4" customFormat="1" x14ac:dyDescent="0.25">
      <c r="A209" s="120"/>
      <c r="B209" s="100"/>
      <c r="C209" s="102"/>
      <c r="D209" s="99"/>
      <c r="E209" s="99"/>
      <c r="F209" s="101"/>
      <c r="G209" s="101"/>
      <c r="H209" s="100"/>
      <c r="I209" s="10"/>
      <c r="J209" s="65"/>
      <c r="K209" s="39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</row>
    <row r="210" spans="1:51" s="4" customFormat="1" x14ac:dyDescent="0.25">
      <c r="A210" s="120"/>
      <c r="B210" s="9"/>
      <c r="C210" s="10"/>
      <c r="D210" s="143"/>
      <c r="E210" s="27"/>
      <c r="F210" s="27"/>
      <c r="G210" s="27"/>
      <c r="H210" s="9"/>
      <c r="I210" s="10"/>
      <c r="J210" s="65"/>
      <c r="K210" s="39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</row>
    <row r="211" spans="1:51" s="4" customFormat="1" x14ac:dyDescent="0.25">
      <c r="A211" s="120"/>
      <c r="B211" s="9"/>
      <c r="C211" s="10"/>
      <c r="D211" s="143"/>
      <c r="E211" s="27"/>
      <c r="F211" s="27"/>
      <c r="G211" s="27"/>
      <c r="H211" s="9"/>
      <c r="I211" s="10"/>
      <c r="J211" s="65"/>
      <c r="K211" s="39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</row>
    <row r="212" spans="1:51" s="4" customFormat="1" x14ac:dyDescent="0.25">
      <c r="A212" s="120"/>
      <c r="B212" s="9"/>
      <c r="C212" s="22"/>
      <c r="D212" s="143"/>
      <c r="E212" s="143"/>
      <c r="F212" s="27"/>
      <c r="G212" s="27"/>
      <c r="H212" s="9"/>
      <c r="I212" s="10"/>
      <c r="J212" s="65"/>
      <c r="K212" s="39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</row>
    <row r="213" spans="1:51" s="4" customFormat="1" x14ac:dyDescent="0.25">
      <c r="A213" s="120"/>
      <c r="B213" s="9"/>
      <c r="C213" s="10"/>
      <c r="D213" s="143"/>
      <c r="E213" s="27"/>
      <c r="F213" s="27"/>
      <c r="G213" s="27"/>
      <c r="H213" s="9"/>
      <c r="I213" s="10"/>
      <c r="J213" s="65"/>
      <c r="K213" s="39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</row>
    <row r="214" spans="1:51" s="4" customFormat="1" x14ac:dyDescent="0.25">
      <c r="A214" s="120"/>
      <c r="B214" s="9"/>
      <c r="C214" s="10"/>
      <c r="D214" s="143"/>
      <c r="E214" s="27"/>
      <c r="F214" s="27"/>
      <c r="G214" s="27"/>
      <c r="H214" s="9"/>
      <c r="I214" s="10"/>
      <c r="J214" s="65"/>
      <c r="K214" s="39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</row>
    <row r="215" spans="1:51" s="4" customFormat="1" x14ac:dyDescent="0.25">
      <c r="A215" s="120"/>
      <c r="B215" s="9"/>
      <c r="C215" s="10"/>
      <c r="D215" s="143"/>
      <c r="E215" s="27"/>
      <c r="F215" s="27"/>
      <c r="G215" s="27"/>
      <c r="H215" s="9"/>
      <c r="I215" s="10"/>
      <c r="J215" s="65"/>
      <c r="K215" s="39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</row>
    <row r="216" spans="1:51" s="4" customFormat="1" x14ac:dyDescent="0.25">
      <c r="A216" s="120"/>
      <c r="B216" s="9"/>
      <c r="C216" s="10"/>
      <c r="D216" s="143"/>
      <c r="E216" s="27"/>
      <c r="F216" s="27"/>
      <c r="G216" s="27"/>
      <c r="H216" s="9"/>
      <c r="I216" s="10"/>
      <c r="J216" s="65"/>
      <c r="K216" s="39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</row>
    <row r="217" spans="1:51" s="4" customFormat="1" x14ac:dyDescent="0.25">
      <c r="A217" s="120"/>
      <c r="B217" s="9"/>
      <c r="C217" s="10"/>
      <c r="D217" s="143"/>
      <c r="E217" s="27"/>
      <c r="F217" s="27"/>
      <c r="G217" s="27"/>
      <c r="H217" s="9"/>
      <c r="I217" s="10"/>
      <c r="J217" s="65"/>
      <c r="K217" s="39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</row>
    <row r="218" spans="1:51" s="4" customFormat="1" x14ac:dyDescent="0.25">
      <c r="A218" s="120"/>
      <c r="B218" s="9"/>
      <c r="C218" s="10"/>
      <c r="D218" s="143"/>
      <c r="E218" s="27"/>
      <c r="F218" s="27"/>
      <c r="G218" s="27"/>
      <c r="H218" s="9"/>
      <c r="I218" s="10"/>
      <c r="J218" s="65"/>
      <c r="K218" s="39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</row>
    <row r="219" spans="1:51" s="4" customFormat="1" x14ac:dyDescent="0.25">
      <c r="A219" s="120"/>
      <c r="B219" s="9"/>
      <c r="C219" s="10"/>
      <c r="D219" s="143"/>
      <c r="E219" s="27"/>
      <c r="F219" s="27"/>
      <c r="G219" s="27"/>
      <c r="H219" s="9"/>
      <c r="I219" s="10"/>
      <c r="J219" s="65"/>
      <c r="K219" s="39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</row>
    <row r="220" spans="1:51" s="4" customFormat="1" x14ac:dyDescent="0.25">
      <c r="A220" s="120"/>
      <c r="B220" s="9"/>
      <c r="C220" s="10"/>
      <c r="D220" s="143"/>
      <c r="E220" s="27"/>
      <c r="F220" s="27"/>
      <c r="G220" s="27"/>
      <c r="H220" s="9"/>
      <c r="I220" s="10"/>
      <c r="J220" s="65"/>
      <c r="K220" s="39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</row>
    <row r="221" spans="1:51" s="4" customFormat="1" x14ac:dyDescent="0.25">
      <c r="A221" s="120"/>
      <c r="B221" s="9"/>
      <c r="C221" s="10"/>
      <c r="D221" s="143"/>
      <c r="E221" s="27"/>
      <c r="F221" s="27"/>
      <c r="G221" s="27"/>
      <c r="H221" s="9"/>
      <c r="I221" s="10"/>
      <c r="J221" s="65"/>
      <c r="K221" s="39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</row>
    <row r="222" spans="1:51" s="4" customFormat="1" x14ac:dyDescent="0.25">
      <c r="A222" s="120"/>
      <c r="B222" s="9"/>
      <c r="C222" s="10"/>
      <c r="D222" s="143"/>
      <c r="E222" s="27"/>
      <c r="F222" s="27"/>
      <c r="G222" s="27"/>
      <c r="H222" s="9"/>
      <c r="I222" s="10"/>
      <c r="J222" s="65"/>
      <c r="K222" s="39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</row>
    <row r="223" spans="1:51" s="4" customFormat="1" x14ac:dyDescent="0.25">
      <c r="A223" s="120"/>
      <c r="B223" s="9"/>
      <c r="C223" s="10"/>
      <c r="D223" s="143"/>
      <c r="E223" s="27"/>
      <c r="F223" s="27"/>
      <c r="G223" s="27"/>
      <c r="H223" s="9"/>
      <c r="I223" s="10"/>
      <c r="J223" s="65"/>
      <c r="K223" s="39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</row>
    <row r="224" spans="1:51" s="4" customFormat="1" x14ac:dyDescent="0.25">
      <c r="A224" s="120"/>
      <c r="B224" s="9"/>
      <c r="C224" s="10"/>
      <c r="D224" s="143"/>
      <c r="E224" s="27"/>
      <c r="F224" s="27"/>
      <c r="G224" s="27"/>
      <c r="H224" s="9"/>
      <c r="I224" s="10"/>
      <c r="J224" s="65"/>
      <c r="K224" s="39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</row>
    <row r="225" spans="1:51" s="4" customFormat="1" x14ac:dyDescent="0.25">
      <c r="A225" s="120"/>
      <c r="B225" s="9"/>
      <c r="C225" s="10"/>
      <c r="D225" s="143"/>
      <c r="E225" s="27"/>
      <c r="F225" s="27"/>
      <c r="G225" s="27"/>
      <c r="H225" s="9"/>
      <c r="I225" s="10"/>
      <c r="J225" s="65"/>
      <c r="K225" s="39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</row>
    <row r="226" spans="1:51" s="4" customFormat="1" x14ac:dyDescent="0.25">
      <c r="A226" s="120"/>
      <c r="B226" s="9"/>
      <c r="C226" s="10"/>
      <c r="D226" s="143"/>
      <c r="E226" s="27"/>
      <c r="F226" s="27"/>
      <c r="G226" s="27"/>
      <c r="H226" s="9"/>
      <c r="I226" s="10"/>
      <c r="J226" s="65"/>
      <c r="K226" s="39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</row>
    <row r="227" spans="1:51" s="4" customFormat="1" x14ac:dyDescent="0.25">
      <c r="A227" s="120"/>
      <c r="B227" s="9"/>
      <c r="C227" s="10"/>
      <c r="D227" s="143"/>
      <c r="E227" s="27"/>
      <c r="F227" s="27"/>
      <c r="G227" s="27"/>
      <c r="H227" s="9"/>
      <c r="I227" s="10"/>
      <c r="J227" s="65"/>
      <c r="K227" s="39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</row>
    <row r="228" spans="1:51" s="4" customFormat="1" x14ac:dyDescent="0.25">
      <c r="A228" s="120"/>
      <c r="B228" s="9"/>
      <c r="C228" s="10"/>
      <c r="D228" s="143"/>
      <c r="E228" s="27"/>
      <c r="F228" s="27"/>
      <c r="G228" s="27"/>
      <c r="H228" s="9"/>
      <c r="I228" s="10"/>
      <c r="J228" s="65"/>
      <c r="K228" s="39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</row>
    <row r="229" spans="1:51" s="4" customFormat="1" x14ac:dyDescent="0.25">
      <c r="A229" s="120"/>
      <c r="B229" s="9"/>
      <c r="C229" s="10"/>
      <c r="D229" s="143"/>
      <c r="E229" s="143"/>
      <c r="F229" s="143"/>
      <c r="G229" s="143"/>
      <c r="H229" s="9"/>
      <c r="I229" s="10"/>
      <c r="J229" s="65"/>
      <c r="K229" s="39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</row>
    <row r="230" spans="1:51" s="4" customFormat="1" ht="41.25" customHeight="1" x14ac:dyDescent="0.25">
      <c r="A230" s="120"/>
      <c r="B230" s="9"/>
      <c r="C230" s="10"/>
      <c r="D230" s="95"/>
      <c r="E230" s="95"/>
      <c r="F230" s="112"/>
      <c r="G230" s="143"/>
      <c r="H230" s="9"/>
      <c r="I230" s="10"/>
      <c r="J230" s="65"/>
      <c r="K230" s="39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</row>
    <row r="231" spans="1:51" s="4" customFormat="1" x14ac:dyDescent="0.25">
      <c r="A231" s="120"/>
      <c r="B231" s="9"/>
      <c r="C231" s="10"/>
      <c r="D231" s="143"/>
      <c r="E231" s="27"/>
      <c r="F231" s="27"/>
      <c r="G231" s="27"/>
      <c r="H231" s="9"/>
      <c r="I231" s="10"/>
      <c r="J231" s="65"/>
      <c r="K231" s="39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</row>
    <row r="232" spans="1:51" s="4" customFormat="1" x14ac:dyDescent="0.25">
      <c r="A232" s="120"/>
      <c r="B232" s="9"/>
      <c r="C232" s="10"/>
      <c r="D232" s="143"/>
      <c r="E232" s="27"/>
      <c r="F232" s="27"/>
      <c r="G232" s="27"/>
      <c r="H232" s="9"/>
      <c r="I232" s="10"/>
      <c r="J232" s="65"/>
      <c r="K232" s="39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</row>
    <row r="233" spans="1:51" s="4" customFormat="1" x14ac:dyDescent="0.25">
      <c r="A233" s="120"/>
      <c r="B233" s="9"/>
      <c r="C233" s="10"/>
      <c r="D233" s="143"/>
      <c r="E233" s="27"/>
      <c r="F233" s="27"/>
      <c r="G233" s="27"/>
      <c r="H233" s="9"/>
      <c r="I233" s="10"/>
      <c r="J233" s="65"/>
      <c r="K233" s="39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</row>
    <row r="234" spans="1:51" s="4" customFormat="1" x14ac:dyDescent="0.25">
      <c r="A234" s="120"/>
      <c r="B234" s="9"/>
      <c r="C234" s="10"/>
      <c r="D234" s="143"/>
      <c r="E234" s="27"/>
      <c r="F234" s="27"/>
      <c r="G234" s="27"/>
      <c r="H234" s="9"/>
      <c r="I234" s="10"/>
      <c r="J234" s="65"/>
      <c r="K234" s="39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</row>
    <row r="235" spans="1:51" s="4" customFormat="1" x14ac:dyDescent="0.25">
      <c r="A235" s="120"/>
      <c r="B235" s="9"/>
      <c r="C235" s="10"/>
      <c r="D235" s="143"/>
      <c r="E235" s="27"/>
      <c r="F235" s="27"/>
      <c r="G235" s="27"/>
      <c r="H235" s="9"/>
      <c r="I235" s="10"/>
      <c r="J235" s="65"/>
      <c r="K235" s="39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</row>
    <row r="236" spans="1:51" s="4" customFormat="1" x14ac:dyDescent="0.25">
      <c r="A236" s="120"/>
      <c r="B236" s="9"/>
      <c r="C236" s="10"/>
      <c r="D236" s="143"/>
      <c r="E236" s="27"/>
      <c r="F236" s="27"/>
      <c r="G236" s="27"/>
      <c r="H236" s="9"/>
      <c r="I236" s="10"/>
      <c r="J236" s="65"/>
      <c r="K236" s="39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</row>
    <row r="237" spans="1:51" s="4" customFormat="1" x14ac:dyDescent="0.25">
      <c r="A237" s="120"/>
      <c r="B237" s="9"/>
      <c r="C237" s="10"/>
      <c r="D237" s="143"/>
      <c r="E237" s="27"/>
      <c r="F237" s="27"/>
      <c r="G237" s="27"/>
      <c r="H237" s="9"/>
      <c r="I237" s="10"/>
      <c r="J237" s="65"/>
      <c r="K237" s="39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</row>
    <row r="238" spans="1:51" s="4" customFormat="1" x14ac:dyDescent="0.25">
      <c r="A238" s="120"/>
      <c r="B238" s="9"/>
      <c r="C238" s="10"/>
      <c r="D238" s="143"/>
      <c r="E238" s="27"/>
      <c r="F238" s="27"/>
      <c r="G238" s="27"/>
      <c r="H238" s="9"/>
      <c r="I238" s="10"/>
      <c r="J238" s="65"/>
      <c r="K238" s="39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</row>
    <row r="239" spans="1:51" s="4" customFormat="1" x14ac:dyDescent="0.25">
      <c r="A239" s="120"/>
      <c r="B239" s="9"/>
      <c r="C239" s="10"/>
      <c r="D239" s="143"/>
      <c r="E239" s="27"/>
      <c r="F239" s="27"/>
      <c r="G239" s="27"/>
      <c r="H239" s="9"/>
      <c r="I239" s="10"/>
      <c r="J239" s="65"/>
      <c r="K239" s="39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</row>
    <row r="240" spans="1:51" s="4" customFormat="1" x14ac:dyDescent="0.25">
      <c r="A240" s="120"/>
      <c r="B240" s="9"/>
      <c r="C240" s="10"/>
      <c r="D240" s="143"/>
      <c r="E240" s="27"/>
      <c r="F240" s="27"/>
      <c r="G240" s="27"/>
      <c r="H240" s="9"/>
      <c r="I240" s="10"/>
      <c r="J240" s="65"/>
      <c r="K240" s="39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</row>
    <row r="241" spans="1:51" s="4" customFormat="1" x14ac:dyDescent="0.25">
      <c r="A241" s="120"/>
      <c r="B241" s="9"/>
      <c r="C241" s="10"/>
      <c r="D241" s="143"/>
      <c r="E241" s="27"/>
      <c r="F241" s="27"/>
      <c r="G241" s="27"/>
      <c r="H241" s="9"/>
      <c r="I241" s="113"/>
      <c r="J241" s="65"/>
      <c r="K241" s="39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</row>
    <row r="242" spans="1:51" s="4" customFormat="1" x14ac:dyDescent="0.25">
      <c r="A242" s="120"/>
      <c r="B242" s="9"/>
      <c r="C242" s="10"/>
      <c r="D242" s="143"/>
      <c r="E242" s="27"/>
      <c r="F242" s="27"/>
      <c r="G242" s="27"/>
      <c r="H242" s="9"/>
      <c r="I242" s="10"/>
      <c r="J242" s="65"/>
      <c r="K242" s="39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</row>
    <row r="243" spans="1:51" s="4" customFormat="1" x14ac:dyDescent="0.25">
      <c r="A243" s="120"/>
      <c r="B243" s="9"/>
      <c r="C243" s="10"/>
      <c r="D243" s="143"/>
      <c r="E243" s="27"/>
      <c r="F243" s="27"/>
      <c r="G243" s="27"/>
      <c r="H243" s="9"/>
      <c r="I243" s="10"/>
      <c r="J243" s="65"/>
      <c r="K243" s="39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</row>
    <row r="244" spans="1:51" s="4" customFormat="1" x14ac:dyDescent="0.25">
      <c r="A244" s="120"/>
      <c r="B244" s="9"/>
      <c r="C244" s="10"/>
      <c r="D244" s="143"/>
      <c r="E244" s="27"/>
      <c r="F244" s="27"/>
      <c r="G244" s="27"/>
      <c r="H244" s="9"/>
      <c r="I244" s="10"/>
      <c r="J244" s="65"/>
      <c r="K244" s="39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</row>
    <row r="245" spans="1:51" s="4" customFormat="1" x14ac:dyDescent="0.25">
      <c r="A245" s="120"/>
      <c r="B245" s="9"/>
      <c r="C245" s="10"/>
      <c r="D245" s="143"/>
      <c r="E245" s="27"/>
      <c r="F245" s="27"/>
      <c r="G245" s="27"/>
      <c r="H245" s="9"/>
      <c r="I245" s="10"/>
      <c r="J245" s="65"/>
      <c r="K245" s="39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</row>
    <row r="246" spans="1:51" s="4" customFormat="1" x14ac:dyDescent="0.25">
      <c r="A246" s="120"/>
      <c r="B246" s="9"/>
      <c r="C246" s="10"/>
      <c r="D246" s="143"/>
      <c r="E246" s="27"/>
      <c r="F246" s="27"/>
      <c r="G246" s="27"/>
      <c r="H246" s="9"/>
      <c r="I246" s="10"/>
      <c r="J246" s="65"/>
      <c r="K246" s="39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</row>
    <row r="247" spans="1:51" s="4" customFormat="1" x14ac:dyDescent="0.25">
      <c r="A247" s="120"/>
      <c r="B247" s="9"/>
      <c r="C247" s="10"/>
      <c r="D247" s="143"/>
      <c r="E247" s="27"/>
      <c r="F247" s="27"/>
      <c r="G247" s="27"/>
      <c r="H247" s="9"/>
      <c r="I247" s="10"/>
      <c r="J247" s="65"/>
      <c r="K247" s="39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</row>
    <row r="248" spans="1:51" s="4" customFormat="1" x14ac:dyDescent="0.25">
      <c r="A248" s="120"/>
      <c r="B248" s="9"/>
      <c r="C248" s="10"/>
      <c r="D248" s="143"/>
      <c r="E248" s="27"/>
      <c r="F248" s="27"/>
      <c r="G248" s="27"/>
      <c r="H248" s="9"/>
      <c r="I248" s="10"/>
      <c r="J248" s="65"/>
      <c r="K248" s="39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</row>
    <row r="249" spans="1:51" s="4" customFormat="1" x14ac:dyDescent="0.25">
      <c r="A249" s="120"/>
      <c r="B249" s="9"/>
      <c r="C249" s="10"/>
      <c r="D249" s="143"/>
      <c r="E249" s="27"/>
      <c r="F249" s="27"/>
      <c r="G249" s="27"/>
      <c r="H249" s="9"/>
      <c r="I249" s="10"/>
      <c r="J249" s="65"/>
      <c r="K249" s="39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</row>
    <row r="250" spans="1:51" s="4" customFormat="1" x14ac:dyDescent="0.25">
      <c r="A250" s="120"/>
      <c r="B250" s="9"/>
      <c r="C250" s="10"/>
      <c r="D250" s="143"/>
      <c r="E250" s="27"/>
      <c r="F250" s="27"/>
      <c r="G250" s="27"/>
      <c r="H250" s="9"/>
      <c r="I250" s="10"/>
      <c r="J250" s="65"/>
      <c r="K250" s="39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</row>
    <row r="251" spans="1:51" s="4" customFormat="1" x14ac:dyDescent="0.25">
      <c r="A251" s="120"/>
      <c r="B251" s="9"/>
      <c r="C251" s="10"/>
      <c r="D251" s="143"/>
      <c r="E251" s="27"/>
      <c r="F251" s="27"/>
      <c r="G251" s="27"/>
      <c r="H251" s="9"/>
      <c r="I251" s="10"/>
      <c r="J251" s="65"/>
      <c r="K251" s="39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</row>
    <row r="252" spans="1:51" s="4" customFormat="1" x14ac:dyDescent="0.25">
      <c r="A252" s="120"/>
      <c r="B252" s="9"/>
      <c r="C252" s="10"/>
      <c r="D252" s="143"/>
      <c r="E252" s="27"/>
      <c r="F252" s="27"/>
      <c r="G252" s="27"/>
      <c r="H252" s="9"/>
      <c r="I252" s="10"/>
      <c r="J252" s="65"/>
      <c r="K252" s="39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</row>
    <row r="253" spans="1:51" s="4" customFormat="1" x14ac:dyDescent="0.25">
      <c r="A253" s="120"/>
      <c r="B253" s="9"/>
      <c r="C253" s="10"/>
      <c r="D253" s="143"/>
      <c r="E253" s="27"/>
      <c r="F253" s="27"/>
      <c r="G253" s="27"/>
      <c r="H253" s="9"/>
      <c r="I253" s="10"/>
      <c r="J253" s="65"/>
      <c r="K253" s="39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</row>
    <row r="254" spans="1:51" s="4" customFormat="1" x14ac:dyDescent="0.25">
      <c r="A254" s="120"/>
      <c r="B254" s="9"/>
      <c r="C254" s="10"/>
      <c r="D254" s="143"/>
      <c r="E254" s="27"/>
      <c r="F254" s="27"/>
      <c r="G254" s="27"/>
      <c r="H254" s="9"/>
      <c r="I254" s="10"/>
      <c r="J254" s="65"/>
      <c r="K254" s="39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</row>
    <row r="255" spans="1:51" s="4" customFormat="1" x14ac:dyDescent="0.25">
      <c r="A255" s="120"/>
      <c r="B255" s="9"/>
      <c r="C255" s="10"/>
      <c r="D255" s="143"/>
      <c r="E255" s="27"/>
      <c r="F255" s="27"/>
      <c r="G255" s="27"/>
      <c r="H255" s="9"/>
      <c r="I255" s="10"/>
      <c r="J255" s="65"/>
      <c r="K255" s="39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</row>
    <row r="256" spans="1:51" s="4" customFormat="1" x14ac:dyDescent="0.25">
      <c r="A256" s="120"/>
      <c r="B256" s="9"/>
      <c r="C256" s="10"/>
      <c r="D256" s="143"/>
      <c r="E256" s="27"/>
      <c r="F256" s="27"/>
      <c r="G256" s="27"/>
      <c r="H256" s="9"/>
      <c r="I256" s="10"/>
      <c r="J256" s="65"/>
      <c r="K256" s="39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</row>
    <row r="257" spans="1:51" s="4" customFormat="1" x14ac:dyDescent="0.25">
      <c r="A257" s="120"/>
      <c r="B257" s="9"/>
      <c r="C257" s="10"/>
      <c r="D257" s="143"/>
      <c r="E257" s="27"/>
      <c r="F257" s="27"/>
      <c r="G257" s="27"/>
      <c r="H257" s="9"/>
      <c r="I257" s="10"/>
      <c r="J257" s="65"/>
      <c r="K257" s="39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</row>
    <row r="258" spans="1:51" s="4" customFormat="1" x14ac:dyDescent="0.25">
      <c r="A258" s="120"/>
      <c r="B258" s="9"/>
      <c r="C258" s="10"/>
      <c r="D258" s="143"/>
      <c r="E258" s="27"/>
      <c r="F258" s="27"/>
      <c r="G258" s="27"/>
      <c r="H258" s="9"/>
      <c r="I258" s="10"/>
      <c r="J258" s="65"/>
      <c r="K258" s="39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</row>
    <row r="259" spans="1:51" s="4" customFormat="1" x14ac:dyDescent="0.25">
      <c r="A259" s="120"/>
      <c r="B259" s="9"/>
      <c r="C259" s="10"/>
      <c r="D259" s="143"/>
      <c r="E259" s="27"/>
      <c r="F259" s="27"/>
      <c r="G259" s="27"/>
      <c r="H259" s="9"/>
      <c r="I259" s="10"/>
      <c r="J259" s="65"/>
      <c r="K259" s="39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</row>
    <row r="260" spans="1:51" s="4" customFormat="1" x14ac:dyDescent="0.25">
      <c r="A260" s="120"/>
      <c r="B260" s="9"/>
      <c r="C260" s="10"/>
      <c r="D260" s="143"/>
      <c r="E260" s="27"/>
      <c r="F260" s="27"/>
      <c r="G260" s="27"/>
      <c r="H260" s="9"/>
      <c r="I260" s="10"/>
      <c r="J260" s="65"/>
      <c r="K260" s="39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</row>
    <row r="261" spans="1:51" s="4" customFormat="1" x14ac:dyDescent="0.25">
      <c r="A261" s="120"/>
      <c r="B261" s="9"/>
      <c r="C261" s="10"/>
      <c r="D261" s="143"/>
      <c r="E261" s="27"/>
      <c r="F261" s="27"/>
      <c r="G261" s="27"/>
      <c r="H261" s="9"/>
      <c r="I261" s="10"/>
      <c r="J261" s="65"/>
      <c r="K261" s="39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</row>
    <row r="262" spans="1:51" s="4" customFormat="1" x14ac:dyDescent="0.25">
      <c r="A262" s="120"/>
      <c r="B262" s="9"/>
      <c r="C262" s="10"/>
      <c r="D262" s="143"/>
      <c r="E262" s="27"/>
      <c r="F262" s="27"/>
      <c r="G262" s="27"/>
      <c r="H262" s="9"/>
      <c r="I262" s="10"/>
      <c r="J262" s="65"/>
      <c r="K262" s="39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</row>
    <row r="263" spans="1:51" s="4" customFormat="1" x14ac:dyDescent="0.25">
      <c r="A263" s="120"/>
      <c r="B263" s="9"/>
      <c r="C263" s="10"/>
      <c r="D263" s="143"/>
      <c r="E263" s="27"/>
      <c r="F263" s="27"/>
      <c r="G263" s="27"/>
      <c r="H263" s="9"/>
      <c r="I263" s="10"/>
      <c r="J263" s="65"/>
      <c r="K263" s="39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</row>
    <row r="264" spans="1:51" s="4" customFormat="1" x14ac:dyDescent="0.25">
      <c r="A264" s="120"/>
      <c r="B264" s="9"/>
      <c r="C264" s="10"/>
      <c r="D264" s="143"/>
      <c r="E264" s="27"/>
      <c r="F264" s="27"/>
      <c r="G264" s="27"/>
      <c r="H264" s="9"/>
      <c r="I264" s="10"/>
      <c r="J264" s="65"/>
      <c r="K264" s="39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</row>
    <row r="265" spans="1:51" s="4" customFormat="1" x14ac:dyDescent="0.25">
      <c r="A265" s="120"/>
      <c r="B265" s="9"/>
      <c r="C265" s="10"/>
      <c r="D265" s="143"/>
      <c r="E265" s="27"/>
      <c r="F265" s="27"/>
      <c r="G265" s="27"/>
      <c r="H265" s="9"/>
      <c r="I265" s="10"/>
      <c r="J265" s="65"/>
      <c r="K265" s="39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</row>
    <row r="266" spans="1:51" s="4" customFormat="1" x14ac:dyDescent="0.25">
      <c r="A266" s="120"/>
      <c r="B266" s="9"/>
      <c r="C266" s="10"/>
      <c r="D266" s="143"/>
      <c r="E266" s="27"/>
      <c r="F266" s="27"/>
      <c r="G266" s="27"/>
      <c r="H266" s="9"/>
      <c r="I266" s="10"/>
      <c r="J266" s="65"/>
      <c r="K266" s="39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</row>
    <row r="267" spans="1:51" s="4" customFormat="1" x14ac:dyDescent="0.25">
      <c r="A267" s="120"/>
      <c r="B267" s="9"/>
      <c r="C267" s="10"/>
      <c r="D267" s="143"/>
      <c r="E267" s="27"/>
      <c r="F267" s="27"/>
      <c r="G267" s="27"/>
      <c r="H267" s="9"/>
      <c r="I267" s="10"/>
      <c r="J267" s="65"/>
      <c r="K267" s="39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</row>
    <row r="268" spans="1:51" s="4" customFormat="1" x14ac:dyDescent="0.25">
      <c r="A268" s="120"/>
      <c r="B268" s="9"/>
      <c r="C268" s="10"/>
      <c r="D268" s="143"/>
      <c r="E268" s="27"/>
      <c r="F268" s="27"/>
      <c r="G268" s="27"/>
      <c r="H268" s="9"/>
      <c r="I268" s="10"/>
      <c r="J268" s="65"/>
      <c r="K268" s="39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</row>
    <row r="269" spans="1:51" s="4" customFormat="1" x14ac:dyDescent="0.25">
      <c r="A269" s="120"/>
      <c r="B269" s="9"/>
      <c r="C269" s="10"/>
      <c r="D269" s="143"/>
      <c r="E269" s="27"/>
      <c r="F269" s="27"/>
      <c r="G269" s="27"/>
      <c r="H269" s="9"/>
      <c r="I269" s="10"/>
      <c r="J269" s="65"/>
      <c r="K269" s="39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</row>
    <row r="270" spans="1:51" s="4" customFormat="1" x14ac:dyDescent="0.25">
      <c r="A270" s="120"/>
      <c r="B270" s="9"/>
      <c r="C270" s="10"/>
      <c r="D270" s="143"/>
      <c r="E270" s="27"/>
      <c r="F270" s="27"/>
      <c r="G270" s="27"/>
      <c r="H270" s="9"/>
      <c r="I270" s="10"/>
      <c r="J270" s="65"/>
      <c r="K270" s="39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</row>
    <row r="271" spans="1:51" s="4" customFormat="1" x14ac:dyDescent="0.25">
      <c r="A271" s="120"/>
      <c r="B271" s="9"/>
      <c r="C271" s="10"/>
      <c r="D271" s="143"/>
      <c r="E271" s="27"/>
      <c r="F271" s="27"/>
      <c r="G271" s="27"/>
      <c r="H271" s="9"/>
      <c r="I271" s="10"/>
      <c r="J271" s="65"/>
      <c r="K271" s="39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</row>
    <row r="272" spans="1:51" s="4" customFormat="1" x14ac:dyDescent="0.25">
      <c r="A272" s="120"/>
      <c r="B272" s="9"/>
      <c r="C272" s="10"/>
      <c r="D272" s="143"/>
      <c r="E272" s="27"/>
      <c r="F272" s="27"/>
      <c r="G272" s="27"/>
      <c r="H272" s="9"/>
      <c r="I272" s="10"/>
      <c r="J272" s="65"/>
      <c r="K272" s="39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</row>
    <row r="273" spans="1:51" s="4" customFormat="1" x14ac:dyDescent="0.25">
      <c r="A273" s="120"/>
      <c r="B273" s="9"/>
      <c r="C273" s="10"/>
      <c r="D273" s="143"/>
      <c r="E273" s="27"/>
      <c r="F273" s="27"/>
      <c r="G273" s="27"/>
      <c r="H273" s="9"/>
      <c r="I273" s="10"/>
      <c r="J273" s="65"/>
      <c r="K273" s="39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</row>
    <row r="274" spans="1:51" s="4" customFormat="1" x14ac:dyDescent="0.25">
      <c r="A274" s="120"/>
      <c r="B274" s="9"/>
      <c r="C274" s="10"/>
      <c r="D274" s="143"/>
      <c r="E274" s="27"/>
      <c r="F274" s="27"/>
      <c r="G274" s="27"/>
      <c r="H274" s="9"/>
      <c r="I274" s="10"/>
      <c r="J274" s="65"/>
      <c r="K274" s="39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</row>
    <row r="275" spans="1:51" s="4" customFormat="1" x14ac:dyDescent="0.25">
      <c r="A275" s="120"/>
      <c r="B275" s="9"/>
      <c r="C275" s="10"/>
      <c r="D275" s="143"/>
      <c r="E275" s="27"/>
      <c r="F275" s="27"/>
      <c r="G275" s="27"/>
      <c r="H275" s="9"/>
      <c r="I275" s="10"/>
      <c r="J275" s="65"/>
      <c r="K275" s="39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</row>
    <row r="276" spans="1:51" s="4" customFormat="1" x14ac:dyDescent="0.25">
      <c r="A276" s="120"/>
      <c r="B276" s="9"/>
      <c r="C276" s="10"/>
      <c r="D276" s="143"/>
      <c r="E276" s="27"/>
      <c r="F276" s="27"/>
      <c r="G276" s="27"/>
      <c r="H276" s="9"/>
      <c r="I276" s="10"/>
      <c r="J276" s="65"/>
      <c r="K276" s="39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</row>
    <row r="277" spans="1:51" s="4" customFormat="1" x14ac:dyDescent="0.25">
      <c r="A277" s="120"/>
      <c r="B277" s="9"/>
      <c r="C277" s="10"/>
      <c r="D277" s="143"/>
      <c r="E277" s="27"/>
      <c r="F277" s="27"/>
      <c r="G277" s="27"/>
      <c r="H277" s="9"/>
      <c r="I277" s="10"/>
      <c r="J277" s="65"/>
      <c r="K277" s="39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</row>
    <row r="278" spans="1:51" s="4" customFormat="1" x14ac:dyDescent="0.25">
      <c r="A278" s="120"/>
      <c r="B278" s="9"/>
      <c r="C278" s="10"/>
      <c r="D278" s="143"/>
      <c r="E278" s="27"/>
      <c r="F278" s="27"/>
      <c r="G278" s="27"/>
      <c r="H278" s="9"/>
      <c r="I278" s="10"/>
      <c r="J278" s="65"/>
      <c r="K278" s="39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</row>
    <row r="279" spans="1:51" s="4" customFormat="1" x14ac:dyDescent="0.25">
      <c r="A279" s="120"/>
      <c r="B279" s="9"/>
      <c r="C279" s="10"/>
      <c r="D279" s="143"/>
      <c r="E279" s="27"/>
      <c r="F279" s="27"/>
      <c r="G279" s="27"/>
      <c r="H279" s="9"/>
      <c r="I279" s="10"/>
      <c r="J279" s="65"/>
      <c r="K279" s="39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</row>
    <row r="280" spans="1:51" s="4" customFormat="1" x14ac:dyDescent="0.25">
      <c r="A280" s="120"/>
      <c r="B280" s="9"/>
      <c r="C280" s="10"/>
      <c r="D280" s="143"/>
      <c r="E280" s="27"/>
      <c r="F280" s="27"/>
      <c r="G280" s="27"/>
      <c r="H280" s="9"/>
      <c r="I280" s="10"/>
      <c r="J280" s="65"/>
      <c r="K280" s="39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</row>
    <row r="281" spans="1:51" s="4" customFormat="1" x14ac:dyDescent="0.25">
      <c r="A281" s="120"/>
      <c r="B281" s="9"/>
      <c r="C281" s="10"/>
      <c r="D281" s="143"/>
      <c r="E281" s="27"/>
      <c r="F281" s="27"/>
      <c r="G281" s="27"/>
      <c r="H281" s="9"/>
      <c r="I281" s="10"/>
      <c r="J281" s="65"/>
      <c r="K281" s="39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</row>
    <row r="282" spans="1:51" s="4" customFormat="1" x14ac:dyDescent="0.25">
      <c r="A282" s="120"/>
      <c r="B282" s="9"/>
      <c r="C282" s="10"/>
      <c r="D282" s="143"/>
      <c r="E282" s="27"/>
      <c r="F282" s="27"/>
      <c r="G282" s="27"/>
      <c r="H282" s="9"/>
      <c r="I282" s="10"/>
      <c r="J282" s="65"/>
      <c r="K282" s="39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</row>
  </sheetData>
  <mergeCells count="165">
    <mergeCell ref="A1:B1"/>
    <mergeCell ref="A2:I2"/>
    <mergeCell ref="A3:A4"/>
    <mergeCell ref="B3:B4"/>
    <mergeCell ref="C3:C4"/>
    <mergeCell ref="D3:G3"/>
    <mergeCell ref="H3:H4"/>
    <mergeCell ref="I3:I4"/>
    <mergeCell ref="A6:I6"/>
    <mergeCell ref="A7:I7"/>
    <mergeCell ref="A8:A10"/>
    <mergeCell ref="B8:B10"/>
    <mergeCell ref="H8:H28"/>
    <mergeCell ref="I8:I28"/>
    <mergeCell ref="A11:A13"/>
    <mergeCell ref="B11:B13"/>
    <mergeCell ref="A14:A16"/>
    <mergeCell ref="B14:B16"/>
    <mergeCell ref="A26:A28"/>
    <mergeCell ref="B26:B28"/>
    <mergeCell ref="A29:I29"/>
    <mergeCell ref="A30:A32"/>
    <mergeCell ref="B30:B32"/>
    <mergeCell ref="K31:O31"/>
    <mergeCell ref="A17:A19"/>
    <mergeCell ref="B17:B19"/>
    <mergeCell ref="A20:A22"/>
    <mergeCell ref="B20:B22"/>
    <mergeCell ref="A23:A25"/>
    <mergeCell ref="B23:B25"/>
    <mergeCell ref="A33:I33"/>
    <mergeCell ref="A34:A36"/>
    <mergeCell ref="B34:B36"/>
    <mergeCell ref="H34:H36"/>
    <mergeCell ref="I34:I36"/>
    <mergeCell ref="A37:A39"/>
    <mergeCell ref="B37:B39"/>
    <mergeCell ref="H37:H39"/>
    <mergeCell ref="I37:I39"/>
    <mergeCell ref="A40:I40"/>
    <mergeCell ref="A41:A43"/>
    <mergeCell ref="B41:B43"/>
    <mergeCell ref="H41:H55"/>
    <mergeCell ref="I41:I55"/>
    <mergeCell ref="A44:A46"/>
    <mergeCell ref="B44:B46"/>
    <mergeCell ref="A47:A49"/>
    <mergeCell ref="B47:B49"/>
    <mergeCell ref="A50:A52"/>
    <mergeCell ref="B50:B52"/>
    <mergeCell ref="A53:A55"/>
    <mergeCell ref="B53:B55"/>
    <mergeCell ref="A56:I56"/>
    <mergeCell ref="A57:I57"/>
    <mergeCell ref="A58:A60"/>
    <mergeCell ref="B58:B60"/>
    <mergeCell ref="H58:H60"/>
    <mergeCell ref="I58:I67"/>
    <mergeCell ref="A61:A63"/>
    <mergeCell ref="A69:I69"/>
    <mergeCell ref="A70:A72"/>
    <mergeCell ref="B70:B72"/>
    <mergeCell ref="H70:H75"/>
    <mergeCell ref="I70:I75"/>
    <mergeCell ref="A73:A75"/>
    <mergeCell ref="B73:B75"/>
    <mergeCell ref="B61:B63"/>
    <mergeCell ref="H61:H63"/>
    <mergeCell ref="A65:A67"/>
    <mergeCell ref="B65:B67"/>
    <mergeCell ref="H65:H67"/>
    <mergeCell ref="A68:I68"/>
    <mergeCell ref="A83:B85"/>
    <mergeCell ref="A87:I87"/>
    <mergeCell ref="A88:I88"/>
    <mergeCell ref="L90:M90"/>
    <mergeCell ref="K96:L96"/>
    <mergeCell ref="K99:L99"/>
    <mergeCell ref="A76:I76"/>
    <mergeCell ref="A77:A79"/>
    <mergeCell ref="B77:B79"/>
    <mergeCell ref="H77:H79"/>
    <mergeCell ref="I77:I79"/>
    <mergeCell ref="A80:B82"/>
    <mergeCell ref="H80:I82"/>
    <mergeCell ref="K105:M105"/>
    <mergeCell ref="A106:A108"/>
    <mergeCell ref="B106:B108"/>
    <mergeCell ref="H106:H114"/>
    <mergeCell ref="I106:I114"/>
    <mergeCell ref="A109:A111"/>
    <mergeCell ref="B109:B111"/>
    <mergeCell ref="A112:A114"/>
    <mergeCell ref="B112:B114"/>
    <mergeCell ref="A123:A125"/>
    <mergeCell ref="B123:B125"/>
    <mergeCell ref="H123:H125"/>
    <mergeCell ref="I123:I125"/>
    <mergeCell ref="A126:A128"/>
    <mergeCell ref="B126:B128"/>
    <mergeCell ref="H126:H128"/>
    <mergeCell ref="I126:I128"/>
    <mergeCell ref="A115:A117"/>
    <mergeCell ref="B115:B117"/>
    <mergeCell ref="H115:H117"/>
    <mergeCell ref="I115:I117"/>
    <mergeCell ref="A118:A120"/>
    <mergeCell ref="B118:B120"/>
    <mergeCell ref="H118:H120"/>
    <mergeCell ref="I118:I120"/>
    <mergeCell ref="A146:A148"/>
    <mergeCell ref="B146:B148"/>
    <mergeCell ref="H146:H148"/>
    <mergeCell ref="I146:I148"/>
    <mergeCell ref="A151:B153"/>
    <mergeCell ref="H151:H153"/>
    <mergeCell ref="I151:I153"/>
    <mergeCell ref="K129:M129"/>
    <mergeCell ref="A131:B134"/>
    <mergeCell ref="H131:H134"/>
    <mergeCell ref="I131:I134"/>
    <mergeCell ref="A135:I135"/>
    <mergeCell ref="A143:A145"/>
    <mergeCell ref="B143:B145"/>
    <mergeCell ref="H143:H145"/>
    <mergeCell ref="I143:I145"/>
    <mergeCell ref="K164:L164"/>
    <mergeCell ref="K166:L166"/>
    <mergeCell ref="A172:A174"/>
    <mergeCell ref="B172:B174"/>
    <mergeCell ref="H172:H174"/>
    <mergeCell ref="I172:I174"/>
    <mergeCell ref="A154:I154"/>
    <mergeCell ref="A157:I157"/>
    <mergeCell ref="K159:L159"/>
    <mergeCell ref="K160:L160"/>
    <mergeCell ref="K162:L162"/>
    <mergeCell ref="K163:L163"/>
    <mergeCell ref="A181:I181"/>
    <mergeCell ref="A182:A184"/>
    <mergeCell ref="B182:B184"/>
    <mergeCell ref="H182:H184"/>
    <mergeCell ref="I182:I184"/>
    <mergeCell ref="A185:I185"/>
    <mergeCell ref="A175:A177"/>
    <mergeCell ref="B175:B177"/>
    <mergeCell ref="H175:H177"/>
    <mergeCell ref="I175:I177"/>
    <mergeCell ref="A178:B180"/>
    <mergeCell ref="H178:H180"/>
    <mergeCell ref="I178:I180"/>
    <mergeCell ref="B206:D206"/>
    <mergeCell ref="A195:B198"/>
    <mergeCell ref="H195:I198"/>
    <mergeCell ref="C201:D201"/>
    <mergeCell ref="B202:D202"/>
    <mergeCell ref="C203:D203"/>
    <mergeCell ref="C205:D205"/>
    <mergeCell ref="A187:I187"/>
    <mergeCell ref="A188:A190"/>
    <mergeCell ref="B188:B190"/>
    <mergeCell ref="H188:H190"/>
    <mergeCell ref="I188:I190"/>
    <mergeCell ref="A191:B194"/>
    <mergeCell ref="H191:I194"/>
  </mergeCells>
  <pageMargins left="0.25" right="0.25" top="0.75" bottom="0.75" header="0.3" footer="0.3"/>
  <pageSetup paperSize="9" scale="55" orientation="portrait" r:id="rId1"/>
  <rowBreaks count="6" manualBreakCount="6">
    <brk id="43" max="9" man="1"/>
    <brk id="90" max="9" man="1"/>
    <brk id="117" max="9" man="1"/>
    <brk id="140" max="9" man="1"/>
    <brk id="167" max="9" man="1"/>
    <brk id="19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печать </vt:lpstr>
      <vt:lpstr>'печать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2026-02-11T12:49:19Z</dcterms:modified>
</cp:coreProperties>
</file>